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sgalinato\Dropbox\Ongoing Projects\SARE BDM\"/>
    </mc:Choice>
  </mc:AlternateContent>
  <xr:revisionPtr revIDLastSave="0" documentId="13_ncr:1_{03F2B3E2-DEF6-4D7D-91F5-6AE8F6BFAAD3}" xr6:coauthVersionLast="47" xr6:coauthVersionMax="47" xr10:uidLastSave="{00000000-0000-0000-0000-000000000000}"/>
  <bookViews>
    <workbookView xWindow="-108" yWindow="-108" windowWidth="23256" windowHeight="12576" xr2:uid="{51A4F80B-EF72-4E11-B2A2-C416CBBFB7A7}"/>
  </bookViews>
  <sheets>
    <sheet name="Intro" sheetId="6" r:id="rId1"/>
    <sheet name="Flow Chart of Mulch Use"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5" l="1"/>
  <c r="G54" i="5"/>
  <c r="K68" i="5"/>
  <c r="K70" i="5"/>
  <c r="I68" i="5"/>
  <c r="I69" i="5"/>
  <c r="I70" i="5"/>
  <c r="G68" i="5"/>
  <c r="G69" i="5"/>
  <c r="G70" i="5"/>
  <c r="G55" i="5"/>
  <c r="G57" i="5"/>
  <c r="G52" i="5"/>
  <c r="G35" i="5"/>
  <c r="G41" i="5"/>
  <c r="G61" i="5"/>
  <c r="G63" i="5"/>
  <c r="I52" i="5"/>
  <c r="I35" i="5"/>
  <c r="I41" i="5"/>
  <c r="I57" i="5"/>
  <c r="I61" i="5"/>
  <c r="I63" i="5"/>
  <c r="G86" i="5"/>
  <c r="K41" i="5"/>
  <c r="K61" i="5"/>
  <c r="K63" i="5"/>
  <c r="I86" i="5"/>
  <c r="K77" i="5"/>
  <c r="K72" i="5"/>
  <c r="K79" i="5"/>
  <c r="I77" i="5"/>
  <c r="I72" i="5"/>
  <c r="I79" i="5"/>
  <c r="G72" i="5"/>
  <c r="G77" i="5"/>
  <c r="G79" i="5"/>
  <c r="K87" i="5"/>
  <c r="I87" i="5"/>
  <c r="G87" i="5"/>
  <c r="K86" i="5"/>
  <c r="K85" i="5"/>
  <c r="I85" i="5"/>
  <c r="G85" i="5"/>
</calcChain>
</file>

<file path=xl/sharedStrings.xml><?xml version="1.0" encoding="utf-8"?>
<sst xmlns="http://schemas.openxmlformats.org/spreadsheetml/2006/main" count="160" uniqueCount="144">
  <si>
    <t>Mulch disposal</t>
  </si>
  <si>
    <t>Price per ton</t>
  </si>
  <si>
    <t>Field preparation end of season</t>
  </si>
  <si>
    <t>BDM</t>
  </si>
  <si>
    <t>Change in revenue due to mulching factor</t>
  </si>
  <si>
    <t>Change in cost due to mulching factor</t>
  </si>
  <si>
    <t>PE vs BDM</t>
  </si>
  <si>
    <t>PE vs BG</t>
  </si>
  <si>
    <t>BDM vs BG</t>
  </si>
  <si>
    <t>ESTIMATED MULCH COSTS AND RETURNS TO PRODUCTION PER ACRE</t>
  </si>
  <si>
    <t>PE Mulch Product Name:</t>
  </si>
  <si>
    <t xml:space="preserve">Mulch Dimension: </t>
  </si>
  <si>
    <t>BDM Product Name:</t>
  </si>
  <si>
    <t>ARE YOU USING MULCH FOR CROP PRODUCTION?</t>
  </si>
  <si>
    <t>Yes</t>
  </si>
  <si>
    <t>No</t>
  </si>
  <si>
    <t>If your answer is Yes, please fill the boxes for PE Mulch, BDM, or both.</t>
  </si>
  <si>
    <t>No means bareground (BG).</t>
  </si>
  <si>
    <t>PE Mulch</t>
  </si>
  <si>
    <t>Mulch Costs</t>
  </si>
  <si>
    <t>Description</t>
  </si>
  <si>
    <t>Material and installation</t>
  </si>
  <si>
    <t>Price per roll of mulch</t>
  </si>
  <si>
    <t>Number of rolls purchased for 1 acre</t>
  </si>
  <si>
    <r>
      <t xml:space="preserve">Consider the material and labor requirements </t>
    </r>
    <r>
      <rPr>
        <b/>
        <sz val="11"/>
        <color theme="1"/>
        <rFont val="Calibri"/>
        <family val="2"/>
        <scheme val="minor"/>
      </rPr>
      <t>per acre</t>
    </r>
    <r>
      <rPr>
        <sz val="11"/>
        <color theme="1"/>
        <rFont val="Calibri"/>
        <family val="2"/>
        <scheme val="minor"/>
      </rPr>
      <t>.</t>
    </r>
  </si>
  <si>
    <t>Mulch laying, number of workers</t>
  </si>
  <si>
    <t>Leave the box blank if not applicable.</t>
  </si>
  <si>
    <t>Mulch laying, labor hours per person</t>
  </si>
  <si>
    <t>Wage rate ($/hour)</t>
  </si>
  <si>
    <t>Mulch product and installation cost ($/acre)</t>
  </si>
  <si>
    <t>Number of laborers</t>
  </si>
  <si>
    <t>Labor hours per person/acre</t>
  </si>
  <si>
    <t>Materials cost ($/acre)</t>
  </si>
  <si>
    <t>Cost of all products used to control weeds.</t>
  </si>
  <si>
    <t>Weed control cost ($/acre)</t>
  </si>
  <si>
    <t>Mulch and drip tape removal</t>
  </si>
  <si>
    <t>Mulch removal, number of workers</t>
  </si>
  <si>
    <t>Mulch removal, labor hours per person</t>
  </si>
  <si>
    <t>Drip tape removal, number of workers</t>
  </si>
  <si>
    <t>Drip tape removal, labor hours per person</t>
  </si>
  <si>
    <t>Clean up fragments, number of workers</t>
  </si>
  <si>
    <t>Clean up fragments, labor hours per person</t>
  </si>
  <si>
    <t>Move mulch to disposal, number of workers</t>
  </si>
  <si>
    <t>Move mulch to disposal, labor hours per person</t>
  </si>
  <si>
    <t>Mulch removal cost ($/acre)</t>
  </si>
  <si>
    <t>Weight of mulch (ton/acre)</t>
  </si>
  <si>
    <t>Mulch disposal cost ($/acre)</t>
  </si>
  <si>
    <t>Field prep end of season cost ($/acre)</t>
  </si>
  <si>
    <t>TOTAL MULCH COST ($/ACRE)</t>
  </si>
  <si>
    <t>COMPARISON OF FINANCIAL OUTCOMES BETWEEN TWO MULCH SYSTEMS</t>
  </si>
  <si>
    <t>Instructions for Using the Flow Chart</t>
  </si>
  <si>
    <t>1.</t>
  </si>
  <si>
    <t>2.</t>
  </si>
  <si>
    <t>3.</t>
  </si>
  <si>
    <t>4.</t>
  </si>
  <si>
    <t xml:space="preserve">Assumptions </t>
  </si>
  <si>
    <t>5.</t>
  </si>
  <si>
    <t>Other assumptions and data are provided below.</t>
  </si>
  <si>
    <t>Data Used in the Flow Chart</t>
  </si>
  <si>
    <t>Data</t>
  </si>
  <si>
    <t>Definition</t>
  </si>
  <si>
    <t>Source</t>
  </si>
  <si>
    <t>PE mulch—dimension and price</t>
  </si>
  <si>
    <t>Plastic BDM—dimension and price</t>
  </si>
  <si>
    <t>Required quantity of mulch per acre</t>
  </si>
  <si>
    <t>Marketable yield per acre</t>
  </si>
  <si>
    <t>Output price</t>
  </si>
  <si>
    <t>Labor cost</t>
  </si>
  <si>
    <t>PE mulch disposal</t>
  </si>
  <si>
    <t>$90 per ton</t>
  </si>
  <si>
    <t>Skagit County, WA</t>
  </si>
  <si>
    <t>Manual labor requirements (hours per acre)—PE mulch</t>
  </si>
  <si>
    <t>11 hours/acre to lift, pull out, and roll up PE mulch and drip tape;
6 hours/acre to pick up fragments;
0.5 hours/acre to dispose</t>
  </si>
  <si>
    <t>Manual labor requirements (hours per acre)—BDM</t>
  </si>
  <si>
    <t>2 hours/acre to pull out drip tape; 1 hour/acre for tillage</t>
  </si>
  <si>
    <t>Flow Chart of Mulch Use for Red Raspberry Production</t>
  </si>
  <si>
    <t>Tillage of mulch, hours per acre</t>
  </si>
  <si>
    <t>After the growing season, initial mulch weight increases by 50% due to soil and other debris; 2,000 lb = 1 ton.</t>
  </si>
  <si>
    <t>Shipping weight of mulch (lb per roll)</t>
  </si>
  <si>
    <t>Weed control, herbicide</t>
  </si>
  <si>
    <t>Assumption: Figures are based on a 60-acre production of red raspberries.</t>
  </si>
  <si>
    <t>TOTAL MACHINERY COST ($/ACRE)</t>
  </si>
  <si>
    <t>Machinery cost ($/acre)</t>
  </si>
  <si>
    <t>Purchase cost</t>
  </si>
  <si>
    <t>Depreciation and interest costs</t>
  </si>
  <si>
    <t>Sum of depreciation and interest costs, and annual repair and maintenance.</t>
  </si>
  <si>
    <t>Total production costs are considered in the flow chart. These costs are the sum of the variable costs and fixed costs of production. Variable costs include field and harvest activities, materials and application costs, maintenance and  repairs, fuel and lube, interest on operating capital, and indirect costs of operations that fluctuate with the level of production. Fixed costs include depreciation on capital, interest, taxes, insurance, management, and amortized establishment costs.</t>
  </si>
  <si>
    <t>The variable production costs are based on a 60-acre red raspberry production.</t>
  </si>
  <si>
    <t>OTHER PRODUCTION COSTS ($/ACRE)</t>
  </si>
  <si>
    <r>
      <t xml:space="preserve">These costs are the sum of </t>
    </r>
    <r>
      <rPr>
        <u/>
        <sz val="11"/>
        <color theme="1"/>
        <rFont val="Calibri"/>
        <family val="2"/>
        <scheme val="minor"/>
      </rPr>
      <t>ALL</t>
    </r>
    <r>
      <rPr>
        <sz val="11"/>
        <color theme="1"/>
        <rFont val="Calibri"/>
        <family val="2"/>
        <scheme val="minor"/>
      </rPr>
      <t xml:space="preserve"> variable costs and fixed costs </t>
    </r>
    <r>
      <rPr>
        <u/>
        <sz val="11"/>
        <color theme="1"/>
        <rFont val="Calibri"/>
        <family val="2"/>
        <scheme val="minor"/>
      </rPr>
      <t>minus</t>
    </r>
    <r>
      <rPr>
        <sz val="11"/>
        <color theme="1"/>
        <rFont val="Calibri"/>
        <family val="2"/>
        <scheme val="minor"/>
      </rPr>
      <t xml:space="preserve"> the aforementioned Total Mulch Cost and Machinery Cost.</t>
    </r>
  </si>
  <si>
    <t xml:space="preserve">PE mulch weight at the end of the growing season is 50% more than its original weight due to accumulated soil, water, and other debris. </t>
  </si>
  <si>
    <t>A bed shaper and mulch layer are needed if using either a PE mulch or BDM.</t>
  </si>
  <si>
    <t>6 ft × 2,400 ft; 1 mil; $100/roll</t>
  </si>
  <si>
    <t>6 ft × 2,4000 ft; 0.5 mil; $151/roll</t>
  </si>
  <si>
    <t>PE mulch: 13,840 lb/acre</t>
  </si>
  <si>
    <t>BDM: 12,838 lb/acre</t>
  </si>
  <si>
    <t>Bareground: 9,800 lb/acre</t>
  </si>
  <si>
    <t>$0.76/lb</t>
  </si>
  <si>
    <t>Manual: $15/hour</t>
  </si>
  <si>
    <t xml:space="preserve">More skilled or Mechanical: $22/hour
</t>
  </si>
  <si>
    <t>Annual repair and maintenance costs of bed shaper and mulch layer</t>
  </si>
  <si>
    <t>All field activities and associated costs are the same in the three scenarios - PE mulch, BDM and Bareground, except for those related to: mulches which are excluded in Bareground; mulch removal, clean-up and disposal, which are excluded in BDM; and tillage of mulch, which only applies to BDM.</t>
  </si>
  <si>
    <t>Zhang et al. (2020)</t>
  </si>
  <si>
    <t xml:space="preserve">Galinato, S.P. and L.W. DeVetter. 2016. 2015 Cost estimates of establishing and producing red raspberries in Washington State. Washington State University Extension Publication TB21. </t>
  </si>
  <si>
    <t>Zhang, Galinato, Miles, and DeVetter. 2020. Economic feasibility of using polyethylene and biodegradable plastic mulches in red raspberry production in northwest Washington. Poster presentation, ASHS.</t>
  </si>
  <si>
    <t>Mulch Calculator: https://ag.tennessee.edu/biodegradablemulch/Pages/factsheets.aspx</t>
  </si>
  <si>
    <t>Galinato and DeVetter (2016)</t>
  </si>
  <si>
    <t>Data adopted from a related pumpkin study on mulch use. (Galinato, Ghimire and Velandia, 2020)</t>
  </si>
  <si>
    <t>Galinato, Ghimire and Velandia (2020)</t>
  </si>
  <si>
    <t>Galinato, S.P., S. Ghimire, and M. Velandia. 2020. Economic Feasibility of Using Alternative Plastic Mulches: A Pumpkin Case Study in Western WA. Washington State University Extension Publication TB68E.</t>
  </si>
  <si>
    <t>Sources:</t>
  </si>
  <si>
    <t>Mulch Calculator: Mulch Requirement</t>
  </si>
  <si>
    <t>1.45 rolls per acre</t>
  </si>
  <si>
    <t>Black Plastic Mulch</t>
  </si>
  <si>
    <t>Black BDM</t>
  </si>
  <si>
    <t>Width, ft</t>
  </si>
  <si>
    <t>Length, ft</t>
  </si>
  <si>
    <r>
      <t>Density, lb/ft</t>
    </r>
    <r>
      <rPr>
        <b/>
        <vertAlign val="superscript"/>
        <sz val="11"/>
        <color theme="1"/>
        <rFont val="Calibri"/>
        <family val="2"/>
        <scheme val="minor"/>
      </rPr>
      <t>3</t>
    </r>
  </si>
  <si>
    <t>Plastic Mulch Thickness, mil:</t>
  </si>
  <si>
    <t>Unit</t>
  </si>
  <si>
    <t>lb</t>
  </si>
  <si>
    <t>Quantity per acre</t>
  </si>
  <si>
    <t xml:space="preserve">Price </t>
  </si>
  <si>
    <t>Explanatory Notes and Specific Instructions:</t>
  </si>
  <si>
    <r>
      <t xml:space="preserve">The existing values in the flowchart are </t>
    </r>
    <r>
      <rPr>
        <u/>
        <sz val="11"/>
        <color theme="1"/>
        <rFont val="Calibri"/>
        <family val="2"/>
        <scheme val="minor"/>
      </rPr>
      <t>starting values only</t>
    </r>
    <r>
      <rPr>
        <sz val="11"/>
        <color theme="1"/>
        <rFont val="Calibri"/>
        <family val="2"/>
        <scheme val="minor"/>
      </rPr>
      <t>. Please change as appropriate for your own operation.</t>
    </r>
  </si>
  <si>
    <r>
      <t xml:space="preserve">In the </t>
    </r>
    <r>
      <rPr>
        <b/>
        <sz val="11"/>
        <color theme="8" tint="-0.249977111117893"/>
        <rFont val="Calibri"/>
        <family val="2"/>
        <scheme val="minor"/>
      </rPr>
      <t>BLUE</t>
    </r>
    <r>
      <rPr>
        <sz val="11"/>
        <color theme="1"/>
        <rFont val="Calibri"/>
        <family val="2"/>
        <scheme val="minor"/>
      </rPr>
      <t xml:space="preserve"> boxes, please enter the information about the mulch product that you utilize in your farm.</t>
    </r>
  </si>
  <si>
    <r>
      <t xml:space="preserve">Fields in </t>
    </r>
    <r>
      <rPr>
        <b/>
        <sz val="11"/>
        <color theme="9" tint="-0.249977111117893"/>
        <rFont val="Calibri"/>
        <family val="2"/>
        <scheme val="minor"/>
      </rPr>
      <t>GREEN</t>
    </r>
    <r>
      <rPr>
        <sz val="11"/>
        <color theme="1"/>
        <rFont val="Calibri"/>
        <family val="2"/>
        <scheme val="minor"/>
      </rPr>
      <t xml:space="preserve"> contain equations. These should </t>
    </r>
    <r>
      <rPr>
        <u/>
        <sz val="11"/>
        <color theme="1"/>
        <rFont val="Calibri"/>
        <family val="2"/>
        <scheme val="minor"/>
      </rPr>
      <t>not</t>
    </r>
    <r>
      <rPr>
        <sz val="11"/>
        <color theme="1"/>
        <rFont val="Calibri"/>
        <family val="2"/>
        <scheme val="minor"/>
      </rPr>
      <t xml:space="preserve"> be changed.</t>
    </r>
  </si>
  <si>
    <r>
      <t xml:space="preserve">Enter the information according to the type of mulch used in the </t>
    </r>
    <r>
      <rPr>
        <b/>
        <sz val="11"/>
        <color theme="8" tint="-0.249977111117893"/>
        <rFont val="Calibri"/>
        <family val="2"/>
        <scheme val="minor"/>
      </rPr>
      <t>BLUE</t>
    </r>
    <r>
      <rPr>
        <sz val="11"/>
        <color theme="1"/>
        <rFont val="Calibri"/>
        <family val="2"/>
        <scheme val="minor"/>
      </rPr>
      <t xml:space="preserve"> boxes above. </t>
    </r>
  </si>
  <si>
    <t>If you are using different units, please make the appropriate change.</t>
  </si>
  <si>
    <t>Mulch layer/bed shaper</t>
  </si>
  <si>
    <t>Mulch Weight Calculator (if weight is unknown):</t>
  </si>
  <si>
    <t>Mulch Weight per roll, lb (if known):</t>
  </si>
  <si>
    <t xml:space="preserve">Estimated weight per roll, lb  </t>
  </si>
  <si>
    <r>
      <t xml:space="preserve">Please indicate the mulch weight if known. Otherwise, type </t>
    </r>
    <r>
      <rPr>
        <u/>
        <sz val="11"/>
        <color theme="1"/>
        <rFont val="Calibri"/>
        <family val="2"/>
        <scheme val="minor"/>
      </rPr>
      <t>0</t>
    </r>
    <r>
      <rPr>
        <sz val="11"/>
        <color theme="1"/>
        <rFont val="Calibri"/>
        <family val="2"/>
        <scheme val="minor"/>
      </rPr>
      <t xml:space="preserve"> (zero) in this box. Only one of the mulch weight values -- known or estimated, will be used in the subsequent Mulch Costs, where the known value is given priority. </t>
    </r>
  </si>
  <si>
    <t>REVENUE ($/ACRE)</t>
  </si>
  <si>
    <t>Revenue per acre</t>
  </si>
  <si>
    <t>NET PROFIT ($/ACRE)</t>
  </si>
  <si>
    <t>Net profit is revenue minus total production costs. Total production costs are the sum of variable costs and fixed costs.</t>
  </si>
  <si>
    <t>Difference in net profit due to mulching factor</t>
  </si>
  <si>
    <t>Mulch Thickness, mil:</t>
  </si>
  <si>
    <t>The specific costs presented in the Flow Chart ¾ Mulch Cost and Machinery Cost are those that are related to mulch use. All other costs of red raspberry production are given in "Other Production Costs".</t>
  </si>
  <si>
    <r>
      <t xml:space="preserve">Values in </t>
    </r>
    <r>
      <rPr>
        <b/>
        <sz val="11"/>
        <color theme="9" tint="-0.249977111117893"/>
        <rFont val="Calibri"/>
        <family val="2"/>
        <scheme val="minor"/>
      </rPr>
      <t>GREEN boxes</t>
    </r>
    <r>
      <rPr>
        <sz val="11"/>
        <rFont val="Calibri"/>
        <family val="2"/>
        <scheme val="minor"/>
      </rPr>
      <t xml:space="preserve"> contain calculations and should not be modified.</t>
    </r>
  </si>
  <si>
    <r>
      <t xml:space="preserve">The information in this Workbook serves as a general guide for determining the economic feasibility of mulch use, and comparing the benefits and costs of using different mulch types </t>
    </r>
    <r>
      <rPr>
        <sz val="11"/>
        <rFont val="Symbol"/>
        <family val="1"/>
        <charset val="2"/>
      </rPr>
      <t>¾</t>
    </r>
    <r>
      <rPr>
        <sz val="11"/>
        <rFont val="Calibri"/>
        <family val="2"/>
        <scheme val="minor"/>
      </rPr>
      <t xml:space="preserve"> biodegradable mulch (BDM) and PE mulch, or bareground. To avoid unwarranted conclusions for any particular operation, closely examine the assumptions and starting values used. If they are not appropriate for your situation, adjust the costs and/or returns as appropriate.</t>
    </r>
  </si>
  <si>
    <r>
      <t>Values in</t>
    </r>
    <r>
      <rPr>
        <b/>
        <sz val="11"/>
        <color theme="8"/>
        <rFont val="Calibri"/>
        <family val="2"/>
        <scheme val="minor"/>
      </rPr>
      <t xml:space="preserve"> BLUE boxes</t>
    </r>
    <r>
      <rPr>
        <sz val="11"/>
        <color indexed="8"/>
        <rFont val="Calibri"/>
        <family val="2"/>
        <scheme val="minor"/>
      </rPr>
      <t xml:space="preserve"> are based on underlying data of the WSU poster by </t>
    </r>
    <r>
      <rPr>
        <i/>
        <sz val="11"/>
        <color rgb="FF000000"/>
        <rFont val="Calibri"/>
        <family val="2"/>
        <scheme val="minor"/>
      </rPr>
      <t>Zhang, Galinato, Miles, and DeVetter. 2020. Economic feasibility of using polyethylene and biodegradable plastic mulches in red raspberry production in northwest Washington.</t>
    </r>
    <r>
      <rPr>
        <sz val="11"/>
        <color indexed="8"/>
        <rFont val="Calibri"/>
        <family val="2"/>
        <scheme val="minor"/>
      </rPr>
      <t xml:space="preserve"> </t>
    </r>
    <r>
      <rPr>
        <sz val="11"/>
        <color rgb="FF000000"/>
        <rFont val="Calibri"/>
        <family val="2"/>
        <scheme val="minor"/>
      </rPr>
      <t>The data are a composite of information from the 2015 red raspberry enterprise budget in Washington, feedback of some</t>
    </r>
    <r>
      <rPr>
        <sz val="11"/>
        <color indexed="8"/>
        <rFont val="Calibri"/>
        <family val="2"/>
        <scheme val="minor"/>
      </rPr>
      <t xml:space="preserve"> growers in western Washington and from the field studies at the WSU Mount Vernon Northwest Research and Extension Center. </t>
    </r>
    <r>
      <rPr>
        <sz val="11"/>
        <color rgb="FF000000"/>
        <rFont val="Calibri"/>
        <family val="2"/>
        <scheme val="minor"/>
      </rPr>
      <t xml:space="preserve">These numbers are entered as starting values only and </t>
    </r>
    <r>
      <rPr>
        <u/>
        <sz val="11"/>
        <color rgb="FF000000"/>
        <rFont val="Calibri"/>
        <family val="2"/>
        <scheme val="minor"/>
      </rPr>
      <t>can be changed</t>
    </r>
    <r>
      <rPr>
        <sz val="11"/>
        <color rgb="FF000000"/>
        <rFont val="Calibri"/>
        <family val="2"/>
        <scheme val="minor"/>
      </rPr>
      <t xml:space="preserve"> as needed by growers who wish to assess costs and returns on their farm.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</si>
</sst>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2" x14ac:knownFonts="1">
    <font>
      <sz val="11"/>
      <color theme="1"/>
      <name val="Calibri"/>
      <family val="2"/>
      <scheme val="minor"/>
    </font>
    <font>
      <b/>
      <sz val="11"/>
      <color theme="1"/>
      <name val="Calibri"/>
      <family val="2"/>
      <scheme val="minor"/>
    </font>
    <font>
      <b/>
      <sz val="14"/>
      <color theme="1"/>
      <name val="Calibri"/>
      <family val="2"/>
      <scheme val="minor"/>
    </font>
    <font>
      <sz val="12"/>
      <color rgb="FFC00000"/>
      <name val="Calibri"/>
      <family val="2"/>
      <scheme val="minor"/>
    </font>
    <font>
      <sz val="11"/>
      <color rgb="FFC00000"/>
      <name val="Calibri"/>
      <family val="2"/>
      <scheme val="minor"/>
    </font>
    <font>
      <u/>
      <sz val="11"/>
      <color rgb="FFC00000"/>
      <name val="Calibri"/>
      <family val="2"/>
      <scheme val="minor"/>
    </font>
    <font>
      <b/>
      <sz val="12"/>
      <color theme="1"/>
      <name val="Calibri"/>
      <family val="2"/>
      <scheme val="minor"/>
    </font>
    <font>
      <i/>
      <sz val="11"/>
      <color theme="1"/>
      <name val="Calibri"/>
      <family val="2"/>
      <scheme val="minor"/>
    </font>
    <font>
      <sz val="11"/>
      <name val="Symbol"/>
      <family val="1"/>
      <charset val="2"/>
    </font>
    <font>
      <sz val="11"/>
      <name val="Calibri"/>
      <family val="2"/>
      <scheme val="minor"/>
    </font>
    <font>
      <u/>
      <sz val="11"/>
      <color theme="1"/>
      <name val="Calibri"/>
      <family val="2"/>
      <scheme val="minor"/>
    </font>
    <font>
      <b/>
      <sz val="12"/>
      <color theme="4" tint="0.79998168889431442"/>
      <name val="Calibri"/>
      <family val="2"/>
      <scheme val="minor"/>
    </font>
    <font>
      <sz val="11"/>
      <color theme="4" tint="0.79998168889431442"/>
      <name val="Calibri"/>
      <family val="2"/>
      <scheme val="minor"/>
    </font>
    <font>
      <b/>
      <sz val="11"/>
      <color theme="4" tint="0.79998168889431442"/>
      <name val="Calibri"/>
      <family val="2"/>
      <scheme val="minor"/>
    </font>
    <font>
      <b/>
      <u/>
      <sz val="11"/>
      <color theme="4" tint="0.79998168889431442"/>
      <name val="Calibri"/>
      <family val="2"/>
      <scheme val="minor"/>
    </font>
    <font>
      <b/>
      <vertAlign val="superscript"/>
      <sz val="11"/>
      <color theme="1"/>
      <name val="Calibri"/>
      <family val="2"/>
      <scheme val="minor"/>
    </font>
    <font>
      <b/>
      <sz val="11"/>
      <color theme="8" tint="-0.249977111117893"/>
      <name val="Calibri"/>
      <family val="2"/>
      <scheme val="minor"/>
    </font>
    <font>
      <b/>
      <sz val="11"/>
      <color theme="9" tint="-0.249977111117893"/>
      <name val="Calibri"/>
      <family val="2"/>
      <scheme val="minor"/>
    </font>
    <font>
      <sz val="11"/>
      <color indexed="8"/>
      <name val="Calibri"/>
      <family val="2"/>
      <scheme val="minor"/>
    </font>
    <font>
      <sz val="12"/>
      <color indexed="8"/>
      <name val="Calibri"/>
      <family val="2"/>
      <scheme val="minor"/>
    </font>
    <font>
      <b/>
      <sz val="11"/>
      <name val="Calibri"/>
      <family val="2"/>
      <scheme val="minor"/>
    </font>
    <font>
      <b/>
      <sz val="11"/>
      <color theme="8"/>
      <name val="Calibri"/>
      <family val="2"/>
      <scheme val="minor"/>
    </font>
    <font>
      <i/>
      <sz val="11"/>
      <color rgb="FF000000"/>
      <name val="Calibri"/>
      <family val="2"/>
      <scheme val="minor"/>
    </font>
    <font>
      <sz val="11"/>
      <color rgb="FF000000"/>
      <name val="Calibri"/>
      <family val="2"/>
      <scheme val="minor"/>
    </font>
    <font>
      <u/>
      <sz val="11"/>
      <color rgb="FF000000"/>
      <name val="Calibri"/>
      <family val="2"/>
      <scheme val="minor"/>
    </font>
    <font>
      <b/>
      <sz val="11"/>
      <color indexed="8"/>
      <name val="Calibri"/>
      <family val="2"/>
      <scheme val="minor"/>
    </font>
    <font>
      <sz val="11"/>
      <color indexed="49"/>
      <name val="Calibri"/>
      <family val="2"/>
      <scheme val="minor"/>
    </font>
    <font>
      <b/>
      <sz val="14"/>
      <name val="Calibri"/>
      <family val="2"/>
      <scheme val="minor"/>
    </font>
    <font>
      <b/>
      <sz val="10"/>
      <color theme="0"/>
      <name val="Calibri"/>
      <family val="2"/>
      <scheme val="minor"/>
    </font>
    <font>
      <sz val="10"/>
      <color indexed="8"/>
      <name val="Calibri"/>
      <family val="2"/>
      <scheme val="minor"/>
    </font>
    <font>
      <sz val="10"/>
      <name val="Calibri"/>
      <family val="2"/>
      <scheme val="minor"/>
    </font>
    <font>
      <sz val="9"/>
      <color indexed="8"/>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indexed="9"/>
        <bgColor indexed="64"/>
      </patternFill>
    </fill>
    <fill>
      <patternFill patternType="solid">
        <fgColor theme="9" tint="-0.499984740745262"/>
        <bgColor indexed="64"/>
      </patternFill>
    </fill>
    <fill>
      <patternFill patternType="solid">
        <fgColor rgb="FFF1F1F1"/>
        <bgColor indexed="64"/>
      </patternFill>
    </fill>
    <fill>
      <patternFill patternType="solid">
        <fgColor theme="9" tint="0.59999389629810485"/>
        <bgColor indexed="64"/>
      </patternFill>
    </fill>
    <fill>
      <patternFill patternType="solid">
        <fgColor theme="0" tint="-4.9989318521683403E-2"/>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medium">
        <color rgb="FF0070C0"/>
      </right>
      <top style="medium">
        <color rgb="FF0070C0"/>
      </top>
      <bottom style="medium">
        <color rgb="FF0070C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70C0"/>
      </left>
      <right/>
      <top/>
      <bottom/>
      <diagonal/>
    </border>
    <border>
      <left/>
      <right/>
      <top style="medium">
        <color rgb="FF0070C0"/>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54">
    <xf numFmtId="0" fontId="0" fillId="0" borderId="0" xfId="0"/>
    <xf numFmtId="0" fontId="0" fillId="2" borderId="0" xfId="0" applyFill="1"/>
    <xf numFmtId="0" fontId="2" fillId="2" borderId="1" xfId="0" applyFont="1"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1" fillId="2" borderId="4" xfId="0" applyFont="1" applyFill="1" applyBorder="1"/>
    <xf numFmtId="0" fontId="0" fillId="3" borderId="6" xfId="0" applyFill="1" applyBorder="1"/>
    <xf numFmtId="0" fontId="0" fillId="2" borderId="4" xfId="0" applyFill="1" applyBorder="1" applyAlignment="1">
      <alignment vertical="center"/>
    </xf>
    <xf numFmtId="0" fontId="0" fillId="2" borderId="0" xfId="0" applyFill="1" applyAlignment="1">
      <alignment vertical="center"/>
    </xf>
    <xf numFmtId="0" fontId="0" fillId="2" borderId="5" xfId="0" applyFill="1" applyBorder="1" applyAlignment="1">
      <alignment vertical="center"/>
    </xf>
    <xf numFmtId="0" fontId="6" fillId="2" borderId="4" xfId="0" applyFont="1" applyFill="1" applyBorder="1"/>
    <xf numFmtId="164" fontId="0" fillId="3" borderId="6" xfId="0" applyNumberFormat="1" applyFill="1" applyBorder="1"/>
    <xf numFmtId="164" fontId="7" fillId="4" borderId="6" xfId="0" applyNumberFormat="1" applyFont="1" applyFill="1" applyBorder="1"/>
    <xf numFmtId="164" fontId="0" fillId="2" borderId="0" xfId="0" applyNumberFormat="1" applyFill="1"/>
    <xf numFmtId="164" fontId="0" fillId="2" borderId="4" xfId="0" applyNumberFormat="1" applyFill="1" applyBorder="1"/>
    <xf numFmtId="164" fontId="1" fillId="4" borderId="6" xfId="0" applyNumberFormat="1" applyFont="1" applyFill="1" applyBorder="1"/>
    <xf numFmtId="0" fontId="6" fillId="2" borderId="4" xfId="0" applyFont="1" applyFill="1" applyBorder="1" applyAlignment="1">
      <alignment vertical="top"/>
    </xf>
    <xf numFmtId="0" fontId="0" fillId="2" borderId="0" xfId="0" applyFill="1" applyAlignment="1">
      <alignment vertical="top"/>
    </xf>
    <xf numFmtId="0" fontId="0" fillId="2" borderId="5" xfId="0" applyFill="1" applyBorder="1" applyAlignment="1">
      <alignment vertical="top"/>
    </xf>
    <xf numFmtId="0" fontId="0" fillId="2" borderId="11" xfId="0" applyFill="1" applyBorder="1"/>
    <xf numFmtId="0" fontId="0" fillId="2" borderId="12" xfId="0" applyFill="1" applyBorder="1"/>
    <xf numFmtId="0" fontId="0" fillId="2" borderId="13" xfId="0" applyFill="1" applyBorder="1"/>
    <xf numFmtId="0" fontId="1" fillId="2" borderId="0" xfId="0" applyFont="1" applyFill="1"/>
    <xf numFmtId="0" fontId="4" fillId="2" borderId="10" xfId="0" applyFont="1" applyFill="1" applyBorder="1" applyAlignment="1">
      <alignment horizontal="center" vertical="center"/>
    </xf>
    <xf numFmtId="0" fontId="4" fillId="2" borderId="10" xfId="0" applyFont="1" applyFill="1" applyBorder="1" applyAlignment="1">
      <alignment horizontal="center"/>
    </xf>
    <xf numFmtId="0" fontId="4" fillId="2" borderId="14" xfId="0" applyFont="1" applyFill="1" applyBorder="1"/>
    <xf numFmtId="0" fontId="4" fillId="2" borderId="7" xfId="0" applyFont="1" applyFill="1" applyBorder="1" applyAlignment="1">
      <alignment horizontal="center"/>
    </xf>
    <xf numFmtId="0" fontId="4" fillId="2" borderId="15" xfId="0" applyFont="1" applyFill="1" applyBorder="1" applyAlignment="1">
      <alignment horizontal="center"/>
    </xf>
    <xf numFmtId="0" fontId="9" fillId="2" borderId="4" xfId="0" applyFont="1" applyFill="1" applyBorder="1" applyAlignment="1">
      <alignment vertical="top" wrapText="1"/>
    </xf>
    <xf numFmtId="0" fontId="9" fillId="2" borderId="0" xfId="0" applyFont="1" applyFill="1" applyBorder="1" applyAlignment="1">
      <alignment vertical="top" wrapText="1"/>
    </xf>
    <xf numFmtId="0" fontId="9" fillId="2" borderId="5" xfId="0" applyFont="1" applyFill="1" applyBorder="1" applyAlignment="1">
      <alignment vertical="top" wrapText="1"/>
    </xf>
    <xf numFmtId="0" fontId="0" fillId="8" borderId="6" xfId="0" applyFill="1" applyBorder="1"/>
    <xf numFmtId="0" fontId="9" fillId="3" borderId="6" xfId="0" applyFont="1" applyFill="1" applyBorder="1"/>
    <xf numFmtId="164" fontId="9" fillId="3" borderId="6" xfId="0" applyNumberFormat="1" applyFont="1" applyFill="1" applyBorder="1"/>
    <xf numFmtId="164" fontId="1" fillId="2" borderId="0" xfId="0" applyNumberFormat="1" applyFont="1" applyFill="1" applyBorder="1"/>
    <xf numFmtId="164" fontId="0" fillId="2" borderId="0" xfId="0" applyNumberFormat="1" applyFont="1" applyFill="1" applyBorder="1"/>
    <xf numFmtId="164" fontId="0" fillId="3" borderId="6" xfId="0" applyNumberFormat="1" applyFont="1" applyFill="1" applyBorder="1"/>
    <xf numFmtId="164" fontId="0" fillId="3" borderId="6" xfId="0" applyNumberFormat="1" applyFont="1" applyFill="1" applyBorder="1" applyAlignment="1">
      <alignment vertical="center"/>
    </xf>
    <xf numFmtId="0" fontId="11" fillId="6" borderId="4" xfId="0" applyFont="1" applyFill="1" applyBorder="1"/>
    <xf numFmtId="0" fontId="12" fillId="6" borderId="0" xfId="0" applyFont="1" applyFill="1"/>
    <xf numFmtId="164" fontId="13" fillId="6" borderId="0" xfId="0" applyNumberFormat="1" applyFont="1" applyFill="1" applyAlignment="1">
      <alignment horizontal="center"/>
    </xf>
    <xf numFmtId="0" fontId="13" fillId="6" borderId="0" xfId="0" applyFont="1" applyFill="1" applyAlignment="1">
      <alignment horizontal="center"/>
    </xf>
    <xf numFmtId="0" fontId="13" fillId="6" borderId="5" xfId="0" applyFont="1" applyFill="1" applyBorder="1" applyAlignment="1">
      <alignment horizontal="center"/>
    </xf>
    <xf numFmtId="0" fontId="12" fillId="6" borderId="4" xfId="0" applyFont="1" applyFill="1" applyBorder="1"/>
    <xf numFmtId="164" fontId="14" fillId="6" borderId="0" xfId="0" applyNumberFormat="1" applyFont="1" applyFill="1" applyAlignment="1">
      <alignment horizontal="center"/>
    </xf>
    <xf numFmtId="0" fontId="14" fillId="6" borderId="5" xfId="0" applyFont="1" applyFill="1" applyBorder="1" applyAlignment="1">
      <alignment horizontal="center"/>
    </xf>
    <xf numFmtId="164" fontId="12" fillId="6" borderId="0" xfId="0" applyNumberFormat="1" applyFont="1" applyFill="1" applyAlignment="1">
      <alignment horizontal="center"/>
    </xf>
    <xf numFmtId="0" fontId="12" fillId="6" borderId="0" xfId="0" applyFont="1" applyFill="1" applyAlignment="1">
      <alignment horizontal="center"/>
    </xf>
    <xf numFmtId="164" fontId="12" fillId="6" borderId="5" xfId="0" applyNumberFormat="1" applyFont="1" applyFill="1" applyBorder="1" applyAlignment="1">
      <alignment horizontal="center"/>
    </xf>
    <xf numFmtId="0" fontId="12" fillId="6" borderId="11" xfId="0" applyFont="1" applyFill="1" applyBorder="1"/>
    <xf numFmtId="0" fontId="12" fillId="6" borderId="12" xfId="0" applyFont="1" applyFill="1" applyBorder="1"/>
    <xf numFmtId="0" fontId="12" fillId="6" borderId="13" xfId="0" applyFont="1" applyFill="1" applyBorder="1"/>
    <xf numFmtId="3" fontId="0" fillId="3" borderId="6" xfId="0" applyNumberFormat="1" applyFill="1" applyBorder="1"/>
    <xf numFmtId="3" fontId="9" fillId="3" borderId="6" xfId="0" applyNumberFormat="1" applyFont="1" applyFill="1" applyBorder="1"/>
    <xf numFmtId="0" fontId="11" fillId="6" borderId="0" xfId="0" applyFont="1" applyFill="1" applyBorder="1"/>
    <xf numFmtId="0" fontId="12" fillId="6" borderId="0" xfId="0" applyFont="1" applyFill="1" applyBorder="1"/>
    <xf numFmtId="0" fontId="0" fillId="2" borderId="0" xfId="0" applyFill="1" applyBorder="1"/>
    <xf numFmtId="0" fontId="1" fillId="2" borderId="4" xfId="0" applyFont="1" applyFill="1" applyBorder="1" applyAlignment="1">
      <alignment horizontal="left" indent="5"/>
    </xf>
    <xf numFmtId="0" fontId="0" fillId="3" borderId="6" xfId="0" applyFill="1" applyBorder="1" applyAlignment="1">
      <alignment horizontal="left"/>
    </xf>
    <xf numFmtId="0" fontId="0" fillId="4" borderId="6" xfId="0" applyFill="1" applyBorder="1" applyAlignment="1">
      <alignment horizontal="left"/>
    </xf>
    <xf numFmtId="0" fontId="0" fillId="3" borderId="6" xfId="0" applyFill="1" applyBorder="1" applyAlignment="1">
      <alignment horizontal="center"/>
    </xf>
    <xf numFmtId="0" fontId="6" fillId="2" borderId="1" xfId="0" applyFont="1" applyFill="1" applyBorder="1"/>
    <xf numFmtId="0" fontId="9" fillId="2" borderId="4" xfId="0" applyFont="1" applyFill="1" applyBorder="1" applyAlignment="1">
      <alignment vertical="top"/>
    </xf>
    <xf numFmtId="0" fontId="9" fillId="2" borderId="0" xfId="0" applyFont="1" applyFill="1" applyAlignment="1">
      <alignment vertical="top"/>
    </xf>
    <xf numFmtId="0" fontId="9" fillId="2" borderId="5" xfId="0" applyFont="1" applyFill="1" applyBorder="1" applyAlignment="1">
      <alignment vertical="top"/>
    </xf>
    <xf numFmtId="0" fontId="0" fillId="2" borderId="0" xfId="0" applyFill="1" applyBorder="1" applyAlignment="1">
      <alignment vertical="center"/>
    </xf>
    <xf numFmtId="0" fontId="3" fillId="2" borderId="0" xfId="0" applyFont="1" applyFill="1" applyBorder="1"/>
    <xf numFmtId="0" fontId="4" fillId="2" borderId="0" xfId="0" applyFont="1" applyFill="1" applyBorder="1"/>
    <xf numFmtId="0" fontId="4" fillId="2" borderId="0" xfId="0" applyFont="1" applyFill="1" applyBorder="1" applyAlignment="1">
      <alignment vertical="center"/>
    </xf>
    <xf numFmtId="0" fontId="4" fillId="2" borderId="0" xfId="0" applyFont="1" applyFill="1" applyBorder="1" applyAlignment="1">
      <alignment horizontal="right"/>
    </xf>
    <xf numFmtId="0" fontId="4" fillId="2" borderId="0" xfId="0" applyFont="1" applyFill="1" applyBorder="1" applyAlignment="1">
      <alignment horizontal="left"/>
    </xf>
    <xf numFmtId="0" fontId="5" fillId="2" borderId="0" xfId="0" applyFont="1" applyFill="1" applyBorder="1" applyAlignment="1">
      <alignment horizontal="center"/>
    </xf>
    <xf numFmtId="0" fontId="6" fillId="2" borderId="0" xfId="0" applyFont="1" applyFill="1" applyBorder="1"/>
    <xf numFmtId="0" fontId="4" fillId="2" borderId="0" xfId="0" applyFont="1" applyFill="1" applyBorder="1" applyAlignment="1">
      <alignment horizontal="center"/>
    </xf>
    <xf numFmtId="0" fontId="0" fillId="2" borderId="0" xfId="0" applyFill="1" applyBorder="1" applyAlignment="1">
      <alignment horizontal="center"/>
    </xf>
    <xf numFmtId="0" fontId="7" fillId="2" borderId="0" xfId="0" applyFont="1" applyFill="1" applyBorder="1"/>
    <xf numFmtId="0" fontId="0" fillId="2" borderId="0" xfId="0" applyFill="1" applyBorder="1" applyAlignment="1">
      <alignment horizontal="left" indent="1"/>
    </xf>
    <xf numFmtId="0" fontId="0" fillId="2" borderId="0" xfId="0" applyFill="1" applyBorder="1" applyAlignment="1">
      <alignment wrapText="1"/>
    </xf>
    <xf numFmtId="0" fontId="0" fillId="2" borderId="0" xfId="0" applyFill="1" applyBorder="1" applyAlignment="1">
      <alignment vertical="top"/>
    </xf>
    <xf numFmtId="0" fontId="1" fillId="2" borderId="0" xfId="0" applyFont="1" applyFill="1" applyBorder="1"/>
    <xf numFmtId="0" fontId="1" fillId="2" borderId="0" xfId="0" applyFont="1" applyFill="1" applyBorder="1" applyAlignment="1">
      <alignment horizontal="center"/>
    </xf>
    <xf numFmtId="3" fontId="0" fillId="2" borderId="0" xfId="0" applyNumberFormat="1" applyFill="1" applyBorder="1"/>
    <xf numFmtId="164" fontId="0" fillId="3" borderId="6" xfId="0" applyNumberFormat="1" applyFill="1" applyBorder="1" applyAlignment="1">
      <alignment horizontal="right" vertical="center"/>
    </xf>
    <xf numFmtId="0" fontId="0" fillId="2" borderId="0" xfId="0" applyFill="1" applyBorder="1" applyAlignment="1">
      <alignment horizontal="right" vertical="center"/>
    </xf>
    <xf numFmtId="164" fontId="9" fillId="3" borderId="6" xfId="0" applyNumberFormat="1" applyFont="1" applyFill="1" applyBorder="1" applyAlignment="1">
      <alignment horizontal="right" vertical="center"/>
    </xf>
    <xf numFmtId="0" fontId="1" fillId="2" borderId="4" xfId="0" applyFont="1" applyFill="1" applyBorder="1" applyAlignment="1">
      <alignment horizontal="left"/>
    </xf>
    <xf numFmtId="0" fontId="0" fillId="2" borderId="0" xfId="0" applyFill="1" applyBorder="1" applyAlignment="1">
      <alignment horizontal="left"/>
    </xf>
    <xf numFmtId="164" fontId="0" fillId="8" borderId="6" xfId="0" applyNumberFormat="1" applyFont="1" applyFill="1" applyBorder="1"/>
    <xf numFmtId="0" fontId="0" fillId="2" borderId="0" xfId="0" applyFill="1" applyBorder="1" applyAlignment="1">
      <alignment horizontal="left" vertical="top" wrapText="1"/>
    </xf>
    <xf numFmtId="0" fontId="2" fillId="2" borderId="2" xfId="0" applyFont="1" applyFill="1" applyBorder="1"/>
    <xf numFmtId="0" fontId="1" fillId="2" borderId="0" xfId="0" applyFont="1" applyFill="1" applyBorder="1" applyAlignment="1">
      <alignment horizontal="left" indent="5"/>
    </xf>
    <xf numFmtId="0" fontId="1" fillId="2" borderId="0" xfId="0" applyFont="1" applyFill="1" applyBorder="1" applyAlignment="1">
      <alignment horizontal="left"/>
    </xf>
    <xf numFmtId="0" fontId="6" fillId="2" borderId="0" xfId="0" applyFont="1" applyFill="1" applyBorder="1" applyAlignment="1">
      <alignment vertical="top"/>
    </xf>
    <xf numFmtId="0" fontId="1" fillId="2" borderId="0" xfId="0" applyFont="1" applyFill="1" applyAlignment="1">
      <alignment horizontal="left" indent="5"/>
    </xf>
    <xf numFmtId="3" fontId="0" fillId="3" borderId="6" xfId="0" applyNumberFormat="1" applyFill="1" applyBorder="1" applyAlignment="1">
      <alignment horizontal="left"/>
    </xf>
    <xf numFmtId="3" fontId="0" fillId="2" borderId="0" xfId="0" applyNumberFormat="1" applyFill="1" applyBorder="1" applyAlignment="1">
      <alignment horizontal="left"/>
    </xf>
    <xf numFmtId="0" fontId="18" fillId="5" borderId="0" xfId="0" applyFont="1" applyFill="1"/>
    <xf numFmtId="0" fontId="19" fillId="5" borderId="0" xfId="0" applyFont="1" applyFill="1"/>
    <xf numFmtId="0" fontId="20" fillId="5" borderId="0" xfId="0" applyFont="1" applyFill="1"/>
    <xf numFmtId="0" fontId="9" fillId="5" borderId="0" xfId="0" applyFont="1" applyFill="1"/>
    <xf numFmtId="0" fontId="9" fillId="5" borderId="0" xfId="0" quotePrefix="1" applyFont="1" applyFill="1" applyAlignment="1">
      <alignment horizontal="right" vertical="top" indent="1"/>
    </xf>
    <xf numFmtId="0" fontId="9" fillId="5" borderId="0" xfId="0" applyFont="1" applyFill="1" applyAlignment="1">
      <alignment vertical="top"/>
    </xf>
    <xf numFmtId="0" fontId="18" fillId="5" borderId="0" xfId="0" quotePrefix="1" applyFont="1" applyFill="1" applyAlignment="1">
      <alignment horizontal="right" vertical="top" indent="1"/>
    </xf>
    <xf numFmtId="0" fontId="25" fillId="5" borderId="0" xfId="0" applyFont="1" applyFill="1"/>
    <xf numFmtId="0" fontId="26" fillId="5" borderId="0" xfId="0" applyFont="1" applyFill="1" applyAlignment="1">
      <alignment horizontal="right"/>
    </xf>
    <xf numFmtId="0" fontId="9" fillId="5" borderId="0" xfId="0" quotePrefix="1" applyFont="1" applyFill="1" applyAlignment="1">
      <alignment horizontal="right" vertical="top" wrapText="1" indent="1"/>
    </xf>
    <xf numFmtId="0" fontId="26" fillId="5" borderId="0" xfId="0" applyFont="1" applyFill="1"/>
    <xf numFmtId="0" fontId="28" fillId="6" borderId="16" xfId="0" applyFont="1" applyFill="1" applyBorder="1" applyAlignment="1">
      <alignment vertical="top" wrapText="1"/>
    </xf>
    <xf numFmtId="0" fontId="9" fillId="5" borderId="0" xfId="0" applyFont="1" applyFill="1" applyAlignment="1">
      <alignment vertical="top" wrapText="1"/>
    </xf>
    <xf numFmtId="0" fontId="29" fillId="0" borderId="0" xfId="0" applyFont="1" applyAlignment="1">
      <alignment vertical="top" wrapText="1"/>
    </xf>
    <xf numFmtId="0" fontId="29" fillId="7" borderId="0" xfId="0" applyFont="1" applyFill="1" applyAlignment="1">
      <alignment vertical="top" wrapText="1"/>
    </xf>
    <xf numFmtId="0" fontId="30" fillId="7" borderId="0" xfId="0" applyFont="1" applyFill="1" applyAlignment="1">
      <alignment vertical="top" wrapText="1"/>
    </xf>
    <xf numFmtId="0" fontId="30" fillId="7" borderId="0" xfId="0" applyFont="1" applyFill="1" applyAlignment="1">
      <alignment horizontal="left" vertical="top" wrapText="1"/>
    </xf>
    <xf numFmtId="0" fontId="30" fillId="0" borderId="0" xfId="0" applyFont="1" applyAlignment="1">
      <alignment vertical="top" wrapText="1"/>
    </xf>
    <xf numFmtId="0" fontId="18" fillId="5" borderId="0" xfId="0" applyFont="1" applyFill="1" applyAlignment="1">
      <alignment horizontal="left"/>
    </xf>
    <xf numFmtId="0" fontId="29" fillId="0" borderId="17" xfId="0" applyFont="1" applyBorder="1" applyAlignment="1">
      <alignment vertical="top" wrapText="1"/>
    </xf>
    <xf numFmtId="0" fontId="31" fillId="5" borderId="0" xfId="0" applyFont="1" applyFill="1"/>
    <xf numFmtId="0" fontId="29" fillId="2" borderId="0" xfId="0" applyFont="1" applyFill="1" applyAlignment="1">
      <alignment vertical="top" wrapText="1"/>
    </xf>
    <xf numFmtId="0" fontId="29" fillId="2" borderId="0" xfId="0" applyFont="1" applyFill="1" applyAlignment="1">
      <alignment horizontal="left" vertical="top" wrapText="1"/>
    </xf>
    <xf numFmtId="0" fontId="2" fillId="5" borderId="0" xfId="0" applyFont="1" applyFill="1" applyAlignment="1">
      <alignment horizontal="left" wrapText="1"/>
    </xf>
    <xf numFmtId="0" fontId="18" fillId="5" borderId="0" xfId="0" applyFont="1" applyFill="1" applyAlignment="1">
      <alignment horizontal="left" vertical="top" wrapText="1"/>
    </xf>
    <xf numFmtId="0" fontId="9" fillId="5" borderId="0" xfId="0" applyFont="1" applyFill="1" applyAlignment="1">
      <alignment horizontal="left" vertical="top" wrapText="1"/>
    </xf>
    <xf numFmtId="0" fontId="27" fillId="5" borderId="0" xfId="0" applyFont="1" applyFill="1" applyAlignment="1">
      <alignment horizontal="left"/>
    </xf>
    <xf numFmtId="0" fontId="28" fillId="6" borderId="16" xfId="0" applyFont="1" applyFill="1" applyBorder="1" applyAlignment="1">
      <alignment vertical="top" wrapText="1"/>
    </xf>
    <xf numFmtId="0" fontId="28" fillId="6" borderId="16" xfId="0" applyFont="1" applyFill="1" applyBorder="1" applyAlignment="1">
      <alignment horizontal="left" vertical="top" wrapText="1"/>
    </xf>
    <xf numFmtId="0" fontId="29" fillId="7" borderId="0" xfId="0" applyFont="1" applyFill="1" applyAlignment="1">
      <alignment vertical="top" wrapText="1"/>
    </xf>
    <xf numFmtId="0" fontId="29" fillId="7" borderId="0" xfId="0" applyFont="1" applyFill="1" applyAlignment="1">
      <alignment horizontal="left" vertical="top" wrapText="1"/>
    </xf>
    <xf numFmtId="0" fontId="30" fillId="7" borderId="0" xfId="0" applyFont="1" applyFill="1" applyAlignment="1">
      <alignment horizontal="left" vertical="top" wrapText="1"/>
    </xf>
    <xf numFmtId="0" fontId="30" fillId="7" borderId="0" xfId="0" applyFont="1" applyFill="1" applyAlignment="1">
      <alignment vertical="top" wrapText="1"/>
    </xf>
    <xf numFmtId="0" fontId="30" fillId="2" borderId="0" xfId="0" applyFont="1" applyFill="1" applyAlignment="1">
      <alignment vertical="top" wrapText="1"/>
    </xf>
    <xf numFmtId="0" fontId="30" fillId="2" borderId="0" xfId="0" applyFont="1" applyFill="1" applyAlignment="1">
      <alignment horizontal="left" vertical="top" wrapText="1"/>
    </xf>
    <xf numFmtId="0" fontId="30" fillId="9" borderId="0" xfId="0" applyFont="1" applyFill="1" applyAlignment="1">
      <alignment horizontal="left" vertical="top" wrapText="1"/>
    </xf>
    <xf numFmtId="0" fontId="31" fillId="5" borderId="0" xfId="0" applyFont="1" applyFill="1" applyAlignment="1">
      <alignment horizontal="left" vertical="top" wrapText="1"/>
    </xf>
    <xf numFmtId="0" fontId="31" fillId="5" borderId="18" xfId="0" applyFont="1" applyFill="1" applyBorder="1" applyAlignment="1">
      <alignment horizontal="left" vertical="top" wrapText="1"/>
    </xf>
    <xf numFmtId="0" fontId="29" fillId="2" borderId="17" xfId="0" applyFont="1" applyFill="1" applyBorder="1" applyAlignment="1">
      <alignment vertical="top" wrapText="1"/>
    </xf>
    <xf numFmtId="0" fontId="29" fillId="0" borderId="17" xfId="0" applyFont="1" applyBorder="1" applyAlignment="1">
      <alignment horizontal="left" vertical="top" wrapText="1"/>
    </xf>
    <xf numFmtId="0" fontId="11" fillId="6" borderId="1" xfId="0" applyFont="1" applyFill="1" applyBorder="1" applyAlignment="1">
      <alignment horizontal="center" vertical="top"/>
    </xf>
    <xf numFmtId="0" fontId="11" fillId="6" borderId="2" xfId="0" applyFont="1" applyFill="1" applyBorder="1" applyAlignment="1">
      <alignment horizontal="center" vertical="top"/>
    </xf>
    <xf numFmtId="0" fontId="11" fillId="6" borderId="3" xfId="0" applyFont="1" applyFill="1" applyBorder="1" applyAlignment="1">
      <alignment horizontal="center" vertical="top"/>
    </xf>
    <xf numFmtId="0" fontId="9" fillId="2" borderId="4"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5" xfId="0" applyFont="1" applyFill="1" applyBorder="1" applyAlignment="1">
      <alignment horizontal="left" vertical="top" wrapText="1"/>
    </xf>
    <xf numFmtId="0" fontId="0" fillId="2" borderId="4" xfId="0" applyFill="1" applyBorder="1" applyAlignment="1">
      <alignment horizontal="left" vertical="top" wrapText="1"/>
    </xf>
    <xf numFmtId="0" fontId="0" fillId="2" borderId="0" xfId="0" applyFill="1" applyAlignment="1">
      <alignment horizontal="left" vertical="top" wrapText="1"/>
    </xf>
    <xf numFmtId="0" fontId="0" fillId="2" borderId="5" xfId="0" applyFill="1" applyBorder="1" applyAlignment="1">
      <alignment horizontal="left" vertical="top"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0" fillId="2" borderId="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570568</xdr:colOff>
      <xdr:row>21</xdr:row>
      <xdr:rowOff>18815</xdr:rowOff>
    </xdr:from>
    <xdr:to>
      <xdr:col>8</xdr:col>
      <xdr:colOff>573852</xdr:colOff>
      <xdr:row>24</xdr:row>
      <xdr:rowOff>15240</xdr:rowOff>
    </xdr:to>
    <xdr:cxnSp macro="">
      <xdr:nvCxnSpPr>
        <xdr:cNvPr id="2" name="Straight Connector 1">
          <a:extLst>
            <a:ext uri="{FF2B5EF4-FFF2-40B4-BE49-F238E27FC236}">
              <a16:creationId xmlns:a16="http://schemas.microsoft.com/office/drawing/2014/main" id="{EF6F2164-C29B-4D92-BB71-CF9142E21379}"/>
            </a:ext>
          </a:extLst>
        </xdr:cNvPr>
        <xdr:cNvCxnSpPr/>
      </xdr:nvCxnSpPr>
      <xdr:spPr>
        <a:xfrm flipH="1">
          <a:off x="7146628" y="2502935"/>
          <a:ext cx="3284" cy="621265"/>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350520</xdr:colOff>
      <xdr:row>24</xdr:row>
      <xdr:rowOff>15240</xdr:rowOff>
    </xdr:from>
    <xdr:to>
      <xdr:col>10</xdr:col>
      <xdr:colOff>366889</xdr:colOff>
      <xdr:row>24</xdr:row>
      <xdr:rowOff>15240</xdr:rowOff>
    </xdr:to>
    <xdr:cxnSp macro="">
      <xdr:nvCxnSpPr>
        <xdr:cNvPr id="3" name="Straight Connector 2">
          <a:extLst>
            <a:ext uri="{FF2B5EF4-FFF2-40B4-BE49-F238E27FC236}">
              <a16:creationId xmlns:a16="http://schemas.microsoft.com/office/drawing/2014/main" id="{FCDC338D-333F-4D4F-849E-BB38519810C8}"/>
            </a:ext>
          </a:extLst>
        </xdr:cNvPr>
        <xdr:cNvCxnSpPr/>
      </xdr:nvCxnSpPr>
      <xdr:spPr>
        <a:xfrm>
          <a:off x="5585460" y="3124200"/>
          <a:ext cx="2698609"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350520</xdr:colOff>
      <xdr:row>24</xdr:row>
      <xdr:rowOff>22860</xdr:rowOff>
    </xdr:from>
    <xdr:to>
      <xdr:col>6</xdr:col>
      <xdr:colOff>350520</xdr:colOff>
      <xdr:row>26</xdr:row>
      <xdr:rowOff>160020</xdr:rowOff>
    </xdr:to>
    <xdr:cxnSp macro="">
      <xdr:nvCxnSpPr>
        <xdr:cNvPr id="4" name="Straight Connector 3">
          <a:extLst>
            <a:ext uri="{FF2B5EF4-FFF2-40B4-BE49-F238E27FC236}">
              <a16:creationId xmlns:a16="http://schemas.microsoft.com/office/drawing/2014/main" id="{15410C29-0668-4AF9-9047-9E237E4DE939}"/>
            </a:ext>
          </a:extLst>
        </xdr:cNvPr>
        <xdr:cNvCxnSpPr/>
      </xdr:nvCxnSpPr>
      <xdr:spPr>
        <a:xfrm>
          <a:off x="5585460" y="3131820"/>
          <a:ext cx="0" cy="51054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335280</xdr:colOff>
      <xdr:row>24</xdr:row>
      <xdr:rowOff>22860</xdr:rowOff>
    </xdr:from>
    <xdr:to>
      <xdr:col>8</xdr:col>
      <xdr:colOff>335280</xdr:colOff>
      <xdr:row>26</xdr:row>
      <xdr:rowOff>160020</xdr:rowOff>
    </xdr:to>
    <xdr:cxnSp macro="">
      <xdr:nvCxnSpPr>
        <xdr:cNvPr id="5" name="Straight Connector 4">
          <a:extLst>
            <a:ext uri="{FF2B5EF4-FFF2-40B4-BE49-F238E27FC236}">
              <a16:creationId xmlns:a16="http://schemas.microsoft.com/office/drawing/2014/main" id="{7FDB4C5D-9F58-41DD-B26D-3084975AB3C2}"/>
            </a:ext>
          </a:extLst>
        </xdr:cNvPr>
        <xdr:cNvCxnSpPr/>
      </xdr:nvCxnSpPr>
      <xdr:spPr>
        <a:xfrm>
          <a:off x="6911340" y="3131820"/>
          <a:ext cx="0" cy="51054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376304</xdr:colOff>
      <xdr:row>24</xdr:row>
      <xdr:rowOff>9407</xdr:rowOff>
    </xdr:from>
    <xdr:to>
      <xdr:col>10</xdr:col>
      <xdr:colOff>376304</xdr:colOff>
      <xdr:row>35</xdr:row>
      <xdr:rowOff>169333</xdr:rowOff>
    </xdr:to>
    <xdr:cxnSp macro="">
      <xdr:nvCxnSpPr>
        <xdr:cNvPr id="6" name="Straight Connector 5">
          <a:extLst>
            <a:ext uri="{FF2B5EF4-FFF2-40B4-BE49-F238E27FC236}">
              <a16:creationId xmlns:a16="http://schemas.microsoft.com/office/drawing/2014/main" id="{B6F621E3-FDE5-4FA7-A78F-418EE9837B99}"/>
            </a:ext>
          </a:extLst>
        </xdr:cNvPr>
        <xdr:cNvCxnSpPr/>
      </xdr:nvCxnSpPr>
      <xdr:spPr>
        <a:xfrm>
          <a:off x="8293484" y="3118367"/>
          <a:ext cx="0" cy="2209706"/>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319432</xdr:colOff>
      <xdr:row>23</xdr:row>
      <xdr:rowOff>5268</xdr:rowOff>
    </xdr:from>
    <xdr:to>
      <xdr:col>7</xdr:col>
      <xdr:colOff>319432</xdr:colOff>
      <xdr:row>24</xdr:row>
      <xdr:rowOff>9408</xdr:rowOff>
    </xdr:to>
    <xdr:cxnSp macro="">
      <xdr:nvCxnSpPr>
        <xdr:cNvPr id="7" name="Straight Connector 6">
          <a:extLst>
            <a:ext uri="{FF2B5EF4-FFF2-40B4-BE49-F238E27FC236}">
              <a16:creationId xmlns:a16="http://schemas.microsoft.com/office/drawing/2014/main" id="{7A488DC4-22CF-47D3-97FA-AF638C94B161}"/>
            </a:ext>
          </a:extLst>
        </xdr:cNvPr>
        <xdr:cNvCxnSpPr/>
      </xdr:nvCxnSpPr>
      <xdr:spPr>
        <a:xfrm>
          <a:off x="6224932" y="2923728"/>
          <a:ext cx="0" cy="19464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375645</xdr:colOff>
      <xdr:row>23</xdr:row>
      <xdr:rowOff>7152</xdr:rowOff>
    </xdr:from>
    <xdr:to>
      <xdr:col>10</xdr:col>
      <xdr:colOff>375645</xdr:colOff>
      <xdr:row>24</xdr:row>
      <xdr:rowOff>11292</xdr:rowOff>
    </xdr:to>
    <xdr:cxnSp macro="">
      <xdr:nvCxnSpPr>
        <xdr:cNvPr id="8" name="Straight Connector 7">
          <a:extLst>
            <a:ext uri="{FF2B5EF4-FFF2-40B4-BE49-F238E27FC236}">
              <a16:creationId xmlns:a16="http://schemas.microsoft.com/office/drawing/2014/main" id="{BB3D6316-C2D1-48A2-A20D-C3E4AF5FFE62}"/>
            </a:ext>
          </a:extLst>
        </xdr:cNvPr>
        <xdr:cNvCxnSpPr/>
      </xdr:nvCxnSpPr>
      <xdr:spPr>
        <a:xfrm>
          <a:off x="8292825" y="2925612"/>
          <a:ext cx="0" cy="19464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372534</xdr:colOff>
      <xdr:row>41</xdr:row>
      <xdr:rowOff>16933</xdr:rowOff>
    </xdr:from>
    <xdr:to>
      <xdr:col>10</xdr:col>
      <xdr:colOff>385704</xdr:colOff>
      <xdr:row>58</xdr:row>
      <xdr:rowOff>9407</xdr:rowOff>
    </xdr:to>
    <xdr:cxnSp macro="">
      <xdr:nvCxnSpPr>
        <xdr:cNvPr id="9" name="Straight Connector 8">
          <a:extLst>
            <a:ext uri="{FF2B5EF4-FFF2-40B4-BE49-F238E27FC236}">
              <a16:creationId xmlns:a16="http://schemas.microsoft.com/office/drawing/2014/main" id="{8CBAE27F-B89A-428C-AFC3-8421295282AE}"/>
            </a:ext>
          </a:extLst>
        </xdr:cNvPr>
        <xdr:cNvCxnSpPr/>
      </xdr:nvCxnSpPr>
      <xdr:spPr>
        <a:xfrm>
          <a:off x="8288867" y="7493000"/>
          <a:ext cx="13170" cy="3159007"/>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570568</xdr:colOff>
      <xdr:row>21</xdr:row>
      <xdr:rowOff>18815</xdr:rowOff>
    </xdr:from>
    <xdr:to>
      <xdr:col>8</xdr:col>
      <xdr:colOff>573852</xdr:colOff>
      <xdr:row>24</xdr:row>
      <xdr:rowOff>15240</xdr:rowOff>
    </xdr:to>
    <xdr:cxnSp macro="">
      <xdr:nvCxnSpPr>
        <xdr:cNvPr id="10" name="Straight Connector 9">
          <a:extLst>
            <a:ext uri="{FF2B5EF4-FFF2-40B4-BE49-F238E27FC236}">
              <a16:creationId xmlns:a16="http://schemas.microsoft.com/office/drawing/2014/main" id="{4D8AA42A-E223-484D-A0DC-A52F527B9876}"/>
            </a:ext>
          </a:extLst>
        </xdr:cNvPr>
        <xdr:cNvCxnSpPr/>
      </xdr:nvCxnSpPr>
      <xdr:spPr>
        <a:xfrm flipH="1">
          <a:off x="7146628" y="2502935"/>
          <a:ext cx="3284" cy="621265"/>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350520</xdr:colOff>
      <xdr:row>24</xdr:row>
      <xdr:rowOff>15240</xdr:rowOff>
    </xdr:from>
    <xdr:to>
      <xdr:col>10</xdr:col>
      <xdr:colOff>366889</xdr:colOff>
      <xdr:row>24</xdr:row>
      <xdr:rowOff>15240</xdr:rowOff>
    </xdr:to>
    <xdr:cxnSp macro="">
      <xdr:nvCxnSpPr>
        <xdr:cNvPr id="11" name="Straight Connector 10">
          <a:extLst>
            <a:ext uri="{FF2B5EF4-FFF2-40B4-BE49-F238E27FC236}">
              <a16:creationId xmlns:a16="http://schemas.microsoft.com/office/drawing/2014/main" id="{33DE19F3-031A-43EE-82C4-22980BA90DEB}"/>
            </a:ext>
          </a:extLst>
        </xdr:cNvPr>
        <xdr:cNvCxnSpPr/>
      </xdr:nvCxnSpPr>
      <xdr:spPr>
        <a:xfrm>
          <a:off x="5585460" y="3124200"/>
          <a:ext cx="2698609"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350520</xdr:colOff>
      <xdr:row>24</xdr:row>
      <xdr:rowOff>22860</xdr:rowOff>
    </xdr:from>
    <xdr:to>
      <xdr:col>6</xdr:col>
      <xdr:colOff>350520</xdr:colOff>
      <xdr:row>26</xdr:row>
      <xdr:rowOff>160020</xdr:rowOff>
    </xdr:to>
    <xdr:cxnSp macro="">
      <xdr:nvCxnSpPr>
        <xdr:cNvPr id="12" name="Straight Connector 11">
          <a:extLst>
            <a:ext uri="{FF2B5EF4-FFF2-40B4-BE49-F238E27FC236}">
              <a16:creationId xmlns:a16="http://schemas.microsoft.com/office/drawing/2014/main" id="{C39E5F64-8391-4FE7-BE9E-1A9421ED0126}"/>
            </a:ext>
          </a:extLst>
        </xdr:cNvPr>
        <xdr:cNvCxnSpPr/>
      </xdr:nvCxnSpPr>
      <xdr:spPr>
        <a:xfrm>
          <a:off x="5585460" y="3131820"/>
          <a:ext cx="0" cy="51054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335280</xdr:colOff>
      <xdr:row>24</xdr:row>
      <xdr:rowOff>22860</xdr:rowOff>
    </xdr:from>
    <xdr:to>
      <xdr:col>8</xdr:col>
      <xdr:colOff>335280</xdr:colOff>
      <xdr:row>26</xdr:row>
      <xdr:rowOff>160020</xdr:rowOff>
    </xdr:to>
    <xdr:cxnSp macro="">
      <xdr:nvCxnSpPr>
        <xdr:cNvPr id="13" name="Straight Connector 12">
          <a:extLst>
            <a:ext uri="{FF2B5EF4-FFF2-40B4-BE49-F238E27FC236}">
              <a16:creationId xmlns:a16="http://schemas.microsoft.com/office/drawing/2014/main" id="{7194977E-4B8F-4315-880C-5B945457EE16}"/>
            </a:ext>
          </a:extLst>
        </xdr:cNvPr>
        <xdr:cNvCxnSpPr/>
      </xdr:nvCxnSpPr>
      <xdr:spPr>
        <a:xfrm>
          <a:off x="6911340" y="3131820"/>
          <a:ext cx="0" cy="51054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376304</xdr:colOff>
      <xdr:row>24</xdr:row>
      <xdr:rowOff>9407</xdr:rowOff>
    </xdr:from>
    <xdr:to>
      <xdr:col>10</xdr:col>
      <xdr:colOff>376304</xdr:colOff>
      <xdr:row>35</xdr:row>
      <xdr:rowOff>169333</xdr:rowOff>
    </xdr:to>
    <xdr:cxnSp macro="">
      <xdr:nvCxnSpPr>
        <xdr:cNvPr id="14" name="Straight Connector 13">
          <a:extLst>
            <a:ext uri="{FF2B5EF4-FFF2-40B4-BE49-F238E27FC236}">
              <a16:creationId xmlns:a16="http://schemas.microsoft.com/office/drawing/2014/main" id="{9398A898-633C-40BC-84F6-918CF9E8FABC}"/>
            </a:ext>
          </a:extLst>
        </xdr:cNvPr>
        <xdr:cNvCxnSpPr/>
      </xdr:nvCxnSpPr>
      <xdr:spPr>
        <a:xfrm>
          <a:off x="8293484" y="3118367"/>
          <a:ext cx="0" cy="2224946"/>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319432</xdr:colOff>
      <xdr:row>23</xdr:row>
      <xdr:rowOff>5268</xdr:rowOff>
    </xdr:from>
    <xdr:to>
      <xdr:col>7</xdr:col>
      <xdr:colOff>319432</xdr:colOff>
      <xdr:row>24</xdr:row>
      <xdr:rowOff>9408</xdr:rowOff>
    </xdr:to>
    <xdr:cxnSp macro="">
      <xdr:nvCxnSpPr>
        <xdr:cNvPr id="15" name="Straight Connector 14">
          <a:extLst>
            <a:ext uri="{FF2B5EF4-FFF2-40B4-BE49-F238E27FC236}">
              <a16:creationId xmlns:a16="http://schemas.microsoft.com/office/drawing/2014/main" id="{1F0AE64B-1090-43CA-A476-0289FAA80EC5}"/>
            </a:ext>
          </a:extLst>
        </xdr:cNvPr>
        <xdr:cNvCxnSpPr/>
      </xdr:nvCxnSpPr>
      <xdr:spPr>
        <a:xfrm>
          <a:off x="6224932" y="2923728"/>
          <a:ext cx="0" cy="19464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375645</xdr:colOff>
      <xdr:row>23</xdr:row>
      <xdr:rowOff>7152</xdr:rowOff>
    </xdr:from>
    <xdr:to>
      <xdr:col>10</xdr:col>
      <xdr:colOff>375645</xdr:colOff>
      <xdr:row>24</xdr:row>
      <xdr:rowOff>11292</xdr:rowOff>
    </xdr:to>
    <xdr:cxnSp macro="">
      <xdr:nvCxnSpPr>
        <xdr:cNvPr id="16" name="Straight Connector 15">
          <a:extLst>
            <a:ext uri="{FF2B5EF4-FFF2-40B4-BE49-F238E27FC236}">
              <a16:creationId xmlns:a16="http://schemas.microsoft.com/office/drawing/2014/main" id="{166EA924-8ADA-4A1A-8BD8-088BE61CE5F6}"/>
            </a:ext>
          </a:extLst>
        </xdr:cNvPr>
        <xdr:cNvCxnSpPr/>
      </xdr:nvCxnSpPr>
      <xdr:spPr>
        <a:xfrm>
          <a:off x="8292825" y="2925612"/>
          <a:ext cx="0" cy="19464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737CB-D11D-4521-8D51-E61EBD3751A7}">
  <dimension ref="B2:Q38"/>
  <sheetViews>
    <sheetView tabSelected="1" workbookViewId="0"/>
  </sheetViews>
  <sheetFormatPr defaultColWidth="9.109375" defaultRowHeight="14.4" x14ac:dyDescent="0.3"/>
  <cols>
    <col min="1" max="2" width="9.109375" style="98"/>
    <col min="3" max="3" width="30" style="98" customWidth="1"/>
    <col min="4" max="4" width="11" style="98" customWidth="1"/>
    <col min="5" max="10" width="9.109375" style="98"/>
    <col min="11" max="11" width="15.6640625" style="98" customWidth="1"/>
    <col min="12" max="12" width="9.109375" style="98"/>
    <col min="13" max="13" width="4.88671875" style="98" customWidth="1"/>
    <col min="14" max="14" width="14.6640625" style="98" customWidth="1"/>
    <col min="15" max="16384" width="9.109375" style="98"/>
  </cols>
  <sheetData>
    <row r="2" spans="2:17" ht="18" x14ac:dyDescent="0.35">
      <c r="B2" s="121" t="s">
        <v>75</v>
      </c>
      <c r="C2" s="121"/>
      <c r="D2" s="121"/>
      <c r="E2" s="121"/>
      <c r="F2" s="121"/>
      <c r="G2" s="121"/>
      <c r="H2" s="121"/>
      <c r="I2" s="121"/>
      <c r="J2" s="121"/>
      <c r="K2" s="121"/>
      <c r="L2" s="121"/>
    </row>
    <row r="3" spans="2:17" ht="15.6" x14ac:dyDescent="0.3">
      <c r="B3" s="99"/>
    </row>
    <row r="4" spans="2:17" x14ac:dyDescent="0.3">
      <c r="B4" s="100" t="s">
        <v>50</v>
      </c>
      <c r="C4" s="101"/>
      <c r="D4" s="101"/>
      <c r="E4" s="101"/>
      <c r="F4" s="101"/>
      <c r="G4" s="101"/>
      <c r="H4" s="101"/>
      <c r="I4" s="101"/>
      <c r="J4" s="101"/>
    </row>
    <row r="5" spans="2:17" ht="72" customHeight="1" x14ac:dyDescent="0.3">
      <c r="B5" s="102" t="s">
        <v>51</v>
      </c>
      <c r="C5" s="122" t="s">
        <v>143</v>
      </c>
      <c r="D5" s="122"/>
      <c r="E5" s="122"/>
      <c r="F5" s="122"/>
      <c r="G5" s="122"/>
      <c r="H5" s="122"/>
      <c r="I5" s="122"/>
      <c r="J5" s="122"/>
      <c r="K5" s="122"/>
    </row>
    <row r="6" spans="2:17" ht="30.6" customHeight="1" x14ac:dyDescent="0.3">
      <c r="B6" s="102" t="s">
        <v>52</v>
      </c>
      <c r="C6" s="122" t="s">
        <v>140</v>
      </c>
      <c r="D6" s="122"/>
      <c r="E6" s="122"/>
      <c r="F6" s="122"/>
      <c r="G6" s="122"/>
      <c r="H6" s="122"/>
      <c r="I6" s="122"/>
      <c r="J6" s="122"/>
      <c r="K6" s="122"/>
    </row>
    <row r="7" spans="2:17" x14ac:dyDescent="0.3">
      <c r="B7" s="102" t="s">
        <v>53</v>
      </c>
      <c r="C7" s="103" t="s">
        <v>141</v>
      </c>
      <c r="D7" s="101"/>
      <c r="E7" s="101"/>
      <c r="F7" s="101"/>
      <c r="G7" s="101"/>
      <c r="H7" s="101"/>
      <c r="I7" s="101"/>
      <c r="J7" s="101"/>
    </row>
    <row r="8" spans="2:17" ht="57" customHeight="1" x14ac:dyDescent="0.3">
      <c r="B8" s="104" t="s">
        <v>54</v>
      </c>
      <c r="C8" s="123" t="s">
        <v>86</v>
      </c>
      <c r="D8" s="123"/>
      <c r="E8" s="123"/>
      <c r="F8" s="123"/>
      <c r="G8" s="123"/>
      <c r="H8" s="123"/>
      <c r="I8" s="123"/>
      <c r="J8" s="123"/>
      <c r="K8" s="123"/>
    </row>
    <row r="9" spans="2:17" x14ac:dyDescent="0.3">
      <c r="B9" s="104" t="s">
        <v>56</v>
      </c>
      <c r="C9" s="123" t="s">
        <v>142</v>
      </c>
      <c r="D9" s="123"/>
      <c r="E9" s="123"/>
      <c r="F9" s="123"/>
      <c r="G9" s="123"/>
      <c r="H9" s="123"/>
      <c r="I9" s="123"/>
      <c r="J9" s="123"/>
      <c r="K9" s="123"/>
    </row>
    <row r="10" spans="2:17" x14ac:dyDescent="0.3">
      <c r="C10" s="123"/>
      <c r="D10" s="123"/>
      <c r="E10" s="123"/>
      <c r="F10" s="123"/>
      <c r="G10" s="123"/>
      <c r="H10" s="123"/>
      <c r="I10" s="123"/>
      <c r="J10" s="123"/>
      <c r="K10" s="123"/>
    </row>
    <row r="11" spans="2:17" ht="31.8" customHeight="1" x14ac:dyDescent="0.3">
      <c r="C11" s="123"/>
      <c r="D11" s="123"/>
      <c r="E11" s="123"/>
      <c r="F11" s="123"/>
      <c r="G11" s="123"/>
      <c r="H11" s="123"/>
      <c r="I11" s="123"/>
      <c r="J11" s="123"/>
      <c r="K11" s="123"/>
    </row>
    <row r="13" spans="2:17" x14ac:dyDescent="0.3">
      <c r="B13" s="105" t="s">
        <v>55</v>
      </c>
      <c r="O13" s="106"/>
      <c r="P13" s="106"/>
    </row>
    <row r="14" spans="2:17" ht="16.05" customHeight="1" x14ac:dyDescent="0.3">
      <c r="B14" s="107" t="s">
        <v>51</v>
      </c>
      <c r="C14" s="123" t="s">
        <v>87</v>
      </c>
      <c r="D14" s="123"/>
      <c r="E14" s="123"/>
      <c r="F14" s="123"/>
      <c r="G14" s="123"/>
      <c r="H14" s="123"/>
      <c r="I14" s="123"/>
      <c r="J14" s="123"/>
      <c r="K14" s="123"/>
      <c r="O14" s="108"/>
      <c r="P14" s="108"/>
      <c r="Q14" s="108"/>
    </row>
    <row r="15" spans="2:17" ht="16.05" customHeight="1" x14ac:dyDescent="0.3">
      <c r="B15" s="107" t="s">
        <v>52</v>
      </c>
      <c r="C15" s="123" t="s">
        <v>90</v>
      </c>
      <c r="D15" s="123"/>
      <c r="E15" s="123"/>
      <c r="F15" s="123"/>
      <c r="G15" s="123"/>
      <c r="H15" s="123"/>
      <c r="I15" s="123"/>
      <c r="J15" s="123"/>
      <c r="K15" s="123"/>
      <c r="O15" s="108"/>
      <c r="P15" s="108"/>
      <c r="Q15" s="108"/>
    </row>
    <row r="16" spans="2:17" ht="16.05" customHeight="1" x14ac:dyDescent="0.3">
      <c r="B16" s="107" t="s">
        <v>53</v>
      </c>
      <c r="C16" s="123" t="s">
        <v>91</v>
      </c>
      <c r="D16" s="123"/>
      <c r="E16" s="123"/>
      <c r="F16" s="123"/>
      <c r="G16" s="123"/>
      <c r="H16" s="123"/>
      <c r="I16" s="123"/>
      <c r="J16" s="123"/>
      <c r="K16" s="123"/>
      <c r="O16" s="108"/>
      <c r="P16" s="108"/>
      <c r="Q16" s="108"/>
    </row>
    <row r="17" spans="2:17" ht="41.4" customHeight="1" x14ac:dyDescent="0.3">
      <c r="B17" s="107" t="s">
        <v>54</v>
      </c>
      <c r="C17" s="123" t="s">
        <v>101</v>
      </c>
      <c r="D17" s="123"/>
      <c r="E17" s="123"/>
      <c r="F17" s="123"/>
      <c r="G17" s="123"/>
      <c r="H17" s="123"/>
      <c r="I17" s="123"/>
      <c r="J17" s="123"/>
      <c r="K17" s="123"/>
      <c r="O17" s="108"/>
      <c r="P17" s="108"/>
      <c r="Q17" s="108"/>
    </row>
    <row r="18" spans="2:17" ht="16.05" customHeight="1" x14ac:dyDescent="0.3">
      <c r="B18" s="107" t="s">
        <v>56</v>
      </c>
      <c r="C18" s="101" t="s">
        <v>57</v>
      </c>
      <c r="D18" s="101"/>
      <c r="E18" s="101"/>
      <c r="F18" s="101"/>
      <c r="G18" s="101"/>
      <c r="H18" s="101"/>
      <c r="I18" s="101"/>
      <c r="J18" s="101"/>
      <c r="O18" s="108"/>
      <c r="P18" s="108"/>
      <c r="Q18" s="108"/>
    </row>
    <row r="19" spans="2:17" x14ac:dyDescent="0.3">
      <c r="B19" s="107"/>
      <c r="C19" s="101"/>
      <c r="D19" s="101"/>
      <c r="E19" s="101"/>
      <c r="F19" s="101"/>
      <c r="G19" s="101"/>
      <c r="H19" s="101"/>
      <c r="I19" s="101"/>
      <c r="J19" s="101"/>
      <c r="O19" s="108"/>
      <c r="P19" s="108"/>
      <c r="Q19" s="108"/>
    </row>
    <row r="20" spans="2:17" ht="18" x14ac:dyDescent="0.35">
      <c r="C20" s="124" t="s">
        <v>58</v>
      </c>
      <c r="D20" s="124"/>
      <c r="E20" s="124"/>
      <c r="F20" s="124"/>
      <c r="G20" s="124"/>
      <c r="H20" s="124"/>
      <c r="I20" s="124"/>
      <c r="J20" s="124"/>
      <c r="O20" s="108"/>
      <c r="P20" s="108"/>
      <c r="Q20" s="108"/>
    </row>
    <row r="21" spans="2:17" x14ac:dyDescent="0.3">
      <c r="C21" s="109" t="s">
        <v>59</v>
      </c>
      <c r="D21" s="125" t="s">
        <v>60</v>
      </c>
      <c r="E21" s="125"/>
      <c r="F21" s="125"/>
      <c r="G21" s="126" t="s">
        <v>61</v>
      </c>
      <c r="H21" s="126"/>
      <c r="I21" s="126"/>
      <c r="J21" s="126"/>
      <c r="K21" s="110"/>
      <c r="L21" s="110"/>
    </row>
    <row r="22" spans="2:17" ht="16.05" customHeight="1" x14ac:dyDescent="0.3">
      <c r="C22" s="111" t="s">
        <v>62</v>
      </c>
      <c r="D22" s="119" t="s">
        <v>92</v>
      </c>
      <c r="E22" s="119"/>
      <c r="F22" s="119"/>
      <c r="G22" s="120" t="s">
        <v>102</v>
      </c>
      <c r="H22" s="120"/>
      <c r="I22" s="120"/>
      <c r="J22" s="120"/>
    </row>
    <row r="23" spans="2:17" ht="16.05" customHeight="1" x14ac:dyDescent="0.3">
      <c r="C23" s="112" t="s">
        <v>63</v>
      </c>
      <c r="D23" s="127" t="s">
        <v>93</v>
      </c>
      <c r="E23" s="127"/>
      <c r="F23" s="127"/>
      <c r="G23" s="129" t="s">
        <v>102</v>
      </c>
      <c r="H23" s="129"/>
      <c r="I23" s="129"/>
      <c r="J23" s="129"/>
    </row>
    <row r="24" spans="2:17" ht="16.05" customHeight="1" x14ac:dyDescent="0.3">
      <c r="C24" s="111" t="s">
        <v>64</v>
      </c>
      <c r="D24" s="119" t="s">
        <v>112</v>
      </c>
      <c r="E24" s="119"/>
      <c r="F24" s="119"/>
      <c r="G24" s="120" t="s">
        <v>111</v>
      </c>
      <c r="H24" s="120"/>
      <c r="I24" s="120"/>
      <c r="J24" s="120"/>
    </row>
    <row r="25" spans="2:17" ht="16.05" customHeight="1" x14ac:dyDescent="0.3">
      <c r="C25" s="113" t="s">
        <v>65</v>
      </c>
      <c r="D25" s="130" t="s">
        <v>94</v>
      </c>
      <c r="E25" s="130"/>
      <c r="F25" s="130"/>
      <c r="G25" s="129" t="s">
        <v>102</v>
      </c>
      <c r="H25" s="129"/>
      <c r="I25" s="129"/>
      <c r="J25" s="129"/>
    </row>
    <row r="26" spans="2:17" ht="16.05" customHeight="1" x14ac:dyDescent="0.3">
      <c r="C26" s="113"/>
      <c r="D26" s="129" t="s">
        <v>95</v>
      </c>
      <c r="E26" s="129"/>
      <c r="F26" s="129"/>
      <c r="G26" s="114"/>
      <c r="H26" s="114"/>
      <c r="I26" s="114"/>
      <c r="J26" s="114"/>
    </row>
    <row r="27" spans="2:17" ht="16.05" customHeight="1" x14ac:dyDescent="0.3">
      <c r="C27" s="113"/>
      <c r="D27" s="129" t="s">
        <v>96</v>
      </c>
      <c r="E27" s="129"/>
      <c r="F27" s="129"/>
      <c r="G27" s="114"/>
      <c r="H27" s="114"/>
      <c r="I27" s="114"/>
      <c r="J27" s="114"/>
    </row>
    <row r="28" spans="2:17" ht="16.05" customHeight="1" x14ac:dyDescent="0.3">
      <c r="C28" s="115" t="s">
        <v>66</v>
      </c>
      <c r="D28" s="131" t="s">
        <v>97</v>
      </c>
      <c r="E28" s="131"/>
      <c r="F28" s="131"/>
      <c r="G28" s="132" t="s">
        <v>106</v>
      </c>
      <c r="H28" s="132"/>
      <c r="I28" s="132"/>
      <c r="J28" s="132"/>
    </row>
    <row r="29" spans="2:17" ht="16.05" customHeight="1" x14ac:dyDescent="0.3">
      <c r="C29" s="112" t="s">
        <v>67</v>
      </c>
      <c r="D29" s="127" t="s">
        <v>98</v>
      </c>
      <c r="E29" s="127"/>
      <c r="F29" s="127"/>
      <c r="G29" s="133" t="s">
        <v>106</v>
      </c>
      <c r="H29" s="133"/>
      <c r="I29" s="133"/>
      <c r="J29" s="133"/>
    </row>
    <row r="30" spans="2:17" ht="31.95" customHeight="1" x14ac:dyDescent="0.3">
      <c r="C30" s="113"/>
      <c r="D30" s="127" t="s">
        <v>99</v>
      </c>
      <c r="E30" s="127"/>
      <c r="F30" s="127"/>
      <c r="G30" s="128"/>
      <c r="H30" s="128"/>
      <c r="I30" s="128"/>
      <c r="J30" s="128"/>
    </row>
    <row r="31" spans="2:17" ht="16.05" customHeight="1" x14ac:dyDescent="0.3">
      <c r="C31" s="111" t="s">
        <v>68</v>
      </c>
      <c r="D31" s="119" t="s">
        <v>69</v>
      </c>
      <c r="E31" s="119"/>
      <c r="F31" s="119"/>
      <c r="G31" s="120" t="s">
        <v>70</v>
      </c>
      <c r="H31" s="120"/>
      <c r="I31" s="120"/>
      <c r="J31" s="116"/>
    </row>
    <row r="32" spans="2:17" ht="56.4" customHeight="1" x14ac:dyDescent="0.3">
      <c r="C32" s="112" t="s">
        <v>71</v>
      </c>
      <c r="D32" s="127" t="s">
        <v>72</v>
      </c>
      <c r="E32" s="127"/>
      <c r="F32" s="127"/>
      <c r="G32" s="128" t="s">
        <v>107</v>
      </c>
      <c r="H32" s="128"/>
      <c r="I32" s="128"/>
      <c r="J32" s="128"/>
    </row>
    <row r="33" spans="3:10" ht="31.95" customHeight="1" x14ac:dyDescent="0.3">
      <c r="C33" s="117" t="s">
        <v>73</v>
      </c>
      <c r="D33" s="136" t="s">
        <v>74</v>
      </c>
      <c r="E33" s="136"/>
      <c r="F33" s="136"/>
      <c r="G33" s="137" t="s">
        <v>108</v>
      </c>
      <c r="H33" s="137"/>
      <c r="I33" s="137"/>
      <c r="J33" s="137"/>
    </row>
    <row r="34" spans="3:10" ht="12.6" customHeight="1" x14ac:dyDescent="0.3">
      <c r="C34" s="135" t="s">
        <v>110</v>
      </c>
      <c r="D34" s="135"/>
      <c r="E34" s="135"/>
      <c r="F34" s="135"/>
      <c r="G34" s="135"/>
      <c r="H34" s="135"/>
      <c r="I34" s="135"/>
      <c r="J34" s="135"/>
    </row>
    <row r="35" spans="3:10" ht="24.6" customHeight="1" x14ac:dyDescent="0.3">
      <c r="C35" s="134" t="s">
        <v>103</v>
      </c>
      <c r="D35" s="134"/>
      <c r="E35" s="134"/>
      <c r="F35" s="134"/>
      <c r="G35" s="134"/>
      <c r="H35" s="134"/>
      <c r="I35" s="134"/>
      <c r="J35" s="134"/>
    </row>
    <row r="36" spans="3:10" ht="25.8" customHeight="1" x14ac:dyDescent="0.3">
      <c r="C36" s="134" t="s">
        <v>109</v>
      </c>
      <c r="D36" s="134"/>
      <c r="E36" s="134"/>
      <c r="F36" s="134"/>
      <c r="G36" s="134"/>
      <c r="H36" s="134"/>
      <c r="I36" s="134"/>
      <c r="J36" s="134"/>
    </row>
    <row r="37" spans="3:10" ht="12.6" customHeight="1" x14ac:dyDescent="0.3">
      <c r="C37" s="118" t="s">
        <v>105</v>
      </c>
    </row>
    <row r="38" spans="3:10" ht="26.4" customHeight="1" x14ac:dyDescent="0.3">
      <c r="C38" s="134" t="s">
        <v>104</v>
      </c>
      <c r="D38" s="134"/>
      <c r="E38" s="134"/>
      <c r="F38" s="134"/>
      <c r="G38" s="134"/>
      <c r="H38" s="134"/>
      <c r="I38" s="134"/>
      <c r="J38" s="134"/>
    </row>
  </sheetData>
  <mergeCells count="38">
    <mergeCell ref="C36:J36"/>
    <mergeCell ref="C35:J35"/>
    <mergeCell ref="C38:J38"/>
    <mergeCell ref="C34:J34"/>
    <mergeCell ref="D31:F31"/>
    <mergeCell ref="G31:I31"/>
    <mergeCell ref="D32:F32"/>
    <mergeCell ref="G32:J32"/>
    <mergeCell ref="D33:F33"/>
    <mergeCell ref="G33:J33"/>
    <mergeCell ref="D30:F30"/>
    <mergeCell ref="G30:J30"/>
    <mergeCell ref="D23:F23"/>
    <mergeCell ref="G23:J23"/>
    <mergeCell ref="D24:F24"/>
    <mergeCell ref="G24:J24"/>
    <mergeCell ref="D25:F25"/>
    <mergeCell ref="G25:J25"/>
    <mergeCell ref="D27:F27"/>
    <mergeCell ref="D26:F26"/>
    <mergeCell ref="D28:F28"/>
    <mergeCell ref="G28:J28"/>
    <mergeCell ref="D29:F29"/>
    <mergeCell ref="G29:J29"/>
    <mergeCell ref="D22:F22"/>
    <mergeCell ref="G22:J22"/>
    <mergeCell ref="B2:L2"/>
    <mergeCell ref="C5:K5"/>
    <mergeCell ref="C8:K8"/>
    <mergeCell ref="C9:K11"/>
    <mergeCell ref="C14:K14"/>
    <mergeCell ref="C15:K15"/>
    <mergeCell ref="C6:K6"/>
    <mergeCell ref="C16:K16"/>
    <mergeCell ref="C17:K17"/>
    <mergeCell ref="C20:J20"/>
    <mergeCell ref="D21:F21"/>
    <mergeCell ref="G21:J21"/>
  </mergeCells>
  <pageMargins left="0.7" right="0.7" top="0.75" bottom="0.75" header="0.3" footer="0.3"/>
  <ignoredErrors>
    <ignoredError sqref="B10:B15 B16:B18 B5 B6: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F3941-A642-4958-B6CF-AA091831EC0C}">
  <dimension ref="B1:T88"/>
  <sheetViews>
    <sheetView zoomScaleNormal="100" workbookViewId="0"/>
  </sheetViews>
  <sheetFormatPr defaultRowHeight="14.4" x14ac:dyDescent="0.3"/>
  <cols>
    <col min="1" max="1" width="3.88671875" style="1" customWidth="1"/>
    <col min="2" max="2" width="27.77734375" style="1" customWidth="1"/>
    <col min="3" max="3" width="4.77734375" style="1" customWidth="1"/>
    <col min="4" max="4" width="24.77734375" style="1" customWidth="1"/>
    <col min="5" max="5" width="9.77734375" style="1" customWidth="1"/>
    <col min="6" max="6" width="8.88671875" style="1"/>
    <col min="7" max="7" width="11.44140625" style="1" customWidth="1"/>
    <col min="8" max="8" width="9.77734375" style="1" customWidth="1"/>
    <col min="9" max="9" width="11.77734375" style="1" customWidth="1"/>
    <col min="10" max="11" width="9.77734375" style="1" customWidth="1"/>
    <col min="12" max="12" width="4.77734375" style="1" customWidth="1"/>
    <col min="13" max="13" width="9.88671875" style="1" customWidth="1"/>
    <col min="14" max="18" width="8.88671875" style="1"/>
    <col min="19" max="19" width="14.88671875" style="1" customWidth="1"/>
    <col min="20" max="16384" width="8.88671875" style="1"/>
  </cols>
  <sheetData>
    <row r="1" spans="2:19" ht="15" thickBot="1" x14ac:dyDescent="0.35"/>
    <row r="2" spans="2:19" ht="18" x14ac:dyDescent="0.35">
      <c r="B2" s="2" t="s">
        <v>9</v>
      </c>
      <c r="C2" s="91"/>
      <c r="D2" s="3"/>
      <c r="E2" s="3"/>
      <c r="F2" s="3"/>
      <c r="G2" s="3"/>
      <c r="H2" s="3"/>
      <c r="I2" s="3"/>
      <c r="J2" s="3"/>
      <c r="K2" s="3"/>
      <c r="L2" s="4"/>
      <c r="M2" s="63" t="s">
        <v>123</v>
      </c>
      <c r="N2" s="3"/>
      <c r="O2" s="3"/>
      <c r="P2" s="3"/>
      <c r="Q2" s="3"/>
      <c r="R2" s="3"/>
      <c r="S2" s="4"/>
    </row>
    <row r="3" spans="2:19" x14ac:dyDescent="0.3">
      <c r="B3" s="5"/>
      <c r="C3" s="58"/>
      <c r="D3" s="58"/>
      <c r="E3" s="58"/>
      <c r="F3" s="58"/>
      <c r="G3" s="58"/>
      <c r="H3" s="58"/>
      <c r="I3" s="58"/>
      <c r="J3" s="58"/>
      <c r="K3" s="58"/>
      <c r="L3" s="6"/>
      <c r="M3" s="5" t="s">
        <v>80</v>
      </c>
      <c r="S3" s="6"/>
    </row>
    <row r="4" spans="2:19" ht="14.4" customHeight="1" x14ac:dyDescent="0.3">
      <c r="B4" s="7" t="s">
        <v>10</v>
      </c>
      <c r="C4" s="81"/>
      <c r="D4" s="8" t="s">
        <v>113</v>
      </c>
      <c r="E4" s="58"/>
      <c r="F4" s="58"/>
      <c r="G4" s="58"/>
      <c r="H4" s="58"/>
      <c r="I4" s="58"/>
      <c r="J4" s="58"/>
      <c r="K4" s="58"/>
      <c r="L4" s="6"/>
      <c r="M4" s="144" t="s">
        <v>124</v>
      </c>
      <c r="N4" s="145"/>
      <c r="O4" s="145"/>
      <c r="P4" s="145"/>
      <c r="Q4" s="145"/>
      <c r="R4" s="145"/>
      <c r="S4" s="146"/>
    </row>
    <row r="5" spans="2:19" x14ac:dyDescent="0.3">
      <c r="B5" s="7" t="s">
        <v>118</v>
      </c>
      <c r="C5" s="81"/>
      <c r="D5" s="60">
        <v>1</v>
      </c>
      <c r="E5" s="58"/>
      <c r="F5" s="58"/>
      <c r="G5" s="58"/>
      <c r="H5" s="58"/>
      <c r="I5" s="58"/>
      <c r="J5" s="58"/>
      <c r="K5" s="58"/>
      <c r="L5" s="6"/>
      <c r="M5" s="144"/>
      <c r="N5" s="145"/>
      <c r="O5" s="145"/>
      <c r="P5" s="145"/>
      <c r="Q5" s="145"/>
      <c r="R5" s="145"/>
      <c r="S5" s="146"/>
    </row>
    <row r="6" spans="2:19" x14ac:dyDescent="0.3">
      <c r="B6" s="7" t="s">
        <v>11</v>
      </c>
      <c r="C6" s="81"/>
      <c r="D6" s="58"/>
      <c r="E6" s="58"/>
      <c r="F6" s="58"/>
      <c r="G6" s="58"/>
      <c r="H6" s="58"/>
      <c r="I6" s="58"/>
      <c r="J6" s="58"/>
      <c r="K6" s="58"/>
      <c r="L6" s="6"/>
      <c r="M6" s="144" t="s">
        <v>125</v>
      </c>
      <c r="N6" s="145"/>
      <c r="O6" s="145"/>
      <c r="P6" s="145"/>
      <c r="Q6" s="145"/>
      <c r="R6" s="145"/>
      <c r="S6" s="146"/>
    </row>
    <row r="7" spans="2:19" x14ac:dyDescent="0.3">
      <c r="B7" s="59" t="s">
        <v>115</v>
      </c>
      <c r="C7" s="92"/>
      <c r="D7" s="60">
        <v>6</v>
      </c>
      <c r="E7" s="58"/>
      <c r="F7" s="58"/>
      <c r="G7" s="58"/>
      <c r="H7" s="58"/>
      <c r="I7" s="58"/>
      <c r="J7" s="58"/>
      <c r="K7" s="58"/>
      <c r="L7" s="6"/>
      <c r="M7" s="144"/>
      <c r="N7" s="145"/>
      <c r="O7" s="145"/>
      <c r="P7" s="145"/>
      <c r="Q7" s="145"/>
      <c r="R7" s="145"/>
      <c r="S7" s="146"/>
    </row>
    <row r="8" spans="2:19" x14ac:dyDescent="0.3">
      <c r="B8" s="59" t="s">
        <v>116</v>
      </c>
      <c r="C8" s="92"/>
      <c r="D8" s="96">
        <v>2400</v>
      </c>
      <c r="E8" s="58"/>
      <c r="F8" s="58"/>
      <c r="G8" s="58"/>
      <c r="H8" s="58"/>
      <c r="I8" s="58"/>
      <c r="J8" s="58"/>
      <c r="K8" s="58"/>
      <c r="L8" s="6"/>
      <c r="M8" s="5" t="s">
        <v>126</v>
      </c>
      <c r="S8" s="6"/>
    </row>
    <row r="9" spans="2:19" ht="14.4" customHeight="1" x14ac:dyDescent="0.3">
      <c r="B9" s="87" t="s">
        <v>131</v>
      </c>
      <c r="C9" s="93"/>
      <c r="D9" s="60">
        <v>0</v>
      </c>
      <c r="E9" s="58"/>
      <c r="F9" s="58"/>
      <c r="G9" s="58"/>
      <c r="H9" s="58"/>
      <c r="I9" s="58"/>
      <c r="J9" s="58"/>
      <c r="K9" s="58"/>
      <c r="L9" s="6"/>
      <c r="M9" s="144" t="s">
        <v>133</v>
      </c>
      <c r="N9" s="150"/>
      <c r="O9" s="150"/>
      <c r="P9" s="150"/>
      <c r="Q9" s="150"/>
      <c r="R9" s="150"/>
      <c r="S9" s="146"/>
    </row>
    <row r="10" spans="2:19" x14ac:dyDescent="0.3">
      <c r="B10" s="87"/>
      <c r="C10" s="93"/>
      <c r="D10" s="88"/>
      <c r="E10" s="58"/>
      <c r="F10" s="58"/>
      <c r="G10" s="58"/>
      <c r="H10" s="58"/>
      <c r="I10" s="58"/>
      <c r="J10" s="58"/>
      <c r="K10" s="58"/>
      <c r="L10" s="6"/>
      <c r="M10" s="144"/>
      <c r="N10" s="150"/>
      <c r="O10" s="150"/>
      <c r="P10" s="150"/>
      <c r="Q10" s="150"/>
      <c r="R10" s="150"/>
      <c r="S10" s="146"/>
    </row>
    <row r="11" spans="2:19" ht="14.4" customHeight="1" x14ac:dyDescent="0.3">
      <c r="B11" s="87" t="s">
        <v>130</v>
      </c>
      <c r="C11" s="93"/>
      <c r="D11" s="88"/>
      <c r="E11" s="58"/>
      <c r="F11" s="58"/>
      <c r="G11" s="58"/>
      <c r="H11" s="58"/>
      <c r="I11" s="58"/>
      <c r="J11" s="58"/>
      <c r="K11" s="58"/>
      <c r="L11" s="6"/>
      <c r="M11" s="144"/>
      <c r="N11" s="150"/>
      <c r="O11" s="150"/>
      <c r="P11" s="150"/>
      <c r="Q11" s="150"/>
      <c r="R11" s="150"/>
      <c r="S11" s="146"/>
    </row>
    <row r="12" spans="2:19" ht="16.2" x14ac:dyDescent="0.3">
      <c r="B12" s="59" t="s">
        <v>117</v>
      </c>
      <c r="C12" s="92"/>
      <c r="D12" s="60">
        <v>60</v>
      </c>
      <c r="E12" s="58"/>
      <c r="F12" s="58"/>
      <c r="G12" s="58"/>
      <c r="H12" s="58"/>
      <c r="I12" s="58"/>
      <c r="J12" s="58"/>
      <c r="K12" s="58"/>
      <c r="L12" s="6"/>
      <c r="M12" s="5"/>
      <c r="S12" s="6"/>
    </row>
    <row r="13" spans="2:19" x14ac:dyDescent="0.3">
      <c r="B13" s="59" t="s">
        <v>132</v>
      </c>
      <c r="C13" s="92"/>
      <c r="D13" s="61">
        <f>ROUND($D$7*$D$8*($D$5/12000)*$D$12,0)</f>
        <v>72</v>
      </c>
      <c r="E13" s="58"/>
      <c r="F13" s="58"/>
      <c r="G13" s="58"/>
      <c r="H13" s="58"/>
      <c r="I13" s="58"/>
      <c r="J13" s="58"/>
      <c r="K13" s="58"/>
      <c r="L13" s="6"/>
      <c r="M13" s="5"/>
      <c r="S13" s="6"/>
    </row>
    <row r="14" spans="2:19" x14ac:dyDescent="0.3">
      <c r="B14" s="7"/>
      <c r="C14" s="81"/>
      <c r="D14" s="58"/>
      <c r="E14" s="58"/>
      <c r="F14" s="58"/>
      <c r="G14" s="58"/>
      <c r="H14" s="58"/>
      <c r="I14" s="58"/>
      <c r="J14" s="58"/>
      <c r="K14" s="58"/>
      <c r="L14" s="6"/>
      <c r="M14" s="5"/>
      <c r="S14" s="6"/>
    </row>
    <row r="15" spans="2:19" x14ac:dyDescent="0.3">
      <c r="B15" s="7" t="s">
        <v>12</v>
      </c>
      <c r="C15" s="81"/>
      <c r="D15" s="8" t="s">
        <v>114</v>
      </c>
      <c r="E15" s="58"/>
      <c r="F15" s="58"/>
      <c r="G15" s="58"/>
      <c r="H15" s="58"/>
      <c r="I15" s="58"/>
      <c r="J15" s="58"/>
      <c r="K15" s="58"/>
      <c r="L15" s="6"/>
      <c r="M15" s="5"/>
      <c r="S15" s="6"/>
    </row>
    <row r="16" spans="2:19" x14ac:dyDescent="0.3">
      <c r="B16" s="7" t="s">
        <v>139</v>
      </c>
      <c r="C16" s="81"/>
      <c r="D16" s="60">
        <v>0.5</v>
      </c>
      <c r="E16" s="58"/>
      <c r="F16" s="58"/>
      <c r="G16" s="58"/>
      <c r="H16" s="58"/>
      <c r="I16" s="58"/>
      <c r="J16" s="58"/>
      <c r="K16" s="58"/>
      <c r="L16" s="6"/>
      <c r="M16" s="5"/>
      <c r="S16" s="6"/>
    </row>
    <row r="17" spans="2:19" x14ac:dyDescent="0.3">
      <c r="B17" s="7" t="s">
        <v>11</v>
      </c>
      <c r="C17" s="81"/>
      <c r="E17" s="58"/>
      <c r="F17" s="58"/>
      <c r="G17" s="58"/>
      <c r="H17" s="58"/>
      <c r="I17" s="58"/>
      <c r="J17" s="58"/>
      <c r="K17" s="58"/>
      <c r="L17" s="6"/>
      <c r="M17" s="5"/>
      <c r="S17" s="6"/>
    </row>
    <row r="18" spans="2:19" x14ac:dyDescent="0.3">
      <c r="B18" s="59" t="s">
        <v>115</v>
      </c>
      <c r="C18" s="95"/>
      <c r="D18" s="60">
        <v>6</v>
      </c>
      <c r="E18" s="58"/>
      <c r="F18" s="58"/>
      <c r="G18" s="58"/>
      <c r="H18" s="58"/>
      <c r="I18" s="58"/>
      <c r="J18" s="58"/>
      <c r="K18" s="58"/>
      <c r="L18" s="6"/>
      <c r="M18" s="5"/>
      <c r="S18" s="6"/>
    </row>
    <row r="19" spans="2:19" x14ac:dyDescent="0.3">
      <c r="B19" s="59" t="s">
        <v>116</v>
      </c>
      <c r="C19" s="95"/>
      <c r="D19" s="96">
        <v>2400</v>
      </c>
      <c r="E19" s="58"/>
      <c r="F19" s="58"/>
      <c r="G19" s="58"/>
      <c r="H19" s="58"/>
      <c r="I19" s="58"/>
      <c r="J19" s="58"/>
      <c r="K19" s="58"/>
      <c r="L19" s="6"/>
      <c r="M19" s="5"/>
      <c r="S19" s="6"/>
    </row>
    <row r="20" spans="2:19" ht="15" thickBot="1" x14ac:dyDescent="0.35">
      <c r="B20" s="59"/>
      <c r="C20" s="95"/>
      <c r="D20" s="97"/>
      <c r="E20" s="58"/>
      <c r="F20" s="58"/>
      <c r="G20" s="58"/>
      <c r="H20" s="58"/>
      <c r="I20" s="58"/>
      <c r="J20" s="58"/>
      <c r="K20" s="58"/>
      <c r="L20" s="6"/>
      <c r="M20" s="5"/>
      <c r="S20" s="6"/>
    </row>
    <row r="21" spans="2:19" s="10" customFormat="1" ht="18" customHeight="1" thickBot="1" x14ac:dyDescent="0.35">
      <c r="B21" s="9"/>
      <c r="C21" s="67"/>
      <c r="D21" s="67"/>
      <c r="E21" s="67"/>
      <c r="F21" s="67"/>
      <c r="G21" s="147" t="s">
        <v>13</v>
      </c>
      <c r="H21" s="148"/>
      <c r="I21" s="148"/>
      <c r="J21" s="148"/>
      <c r="K21" s="149"/>
      <c r="L21" s="11"/>
      <c r="M21" s="9"/>
      <c r="S21" s="11"/>
    </row>
    <row r="22" spans="2:19" ht="16.2" thickBot="1" x14ac:dyDescent="0.35">
      <c r="B22" s="5"/>
      <c r="C22" s="58"/>
      <c r="D22" s="58"/>
      <c r="E22" s="58"/>
      <c r="F22" s="58"/>
      <c r="G22" s="68"/>
      <c r="H22" s="69"/>
      <c r="I22" s="69"/>
      <c r="J22" s="69"/>
      <c r="K22" s="69"/>
      <c r="L22" s="6"/>
      <c r="M22" s="5"/>
      <c r="S22" s="6"/>
    </row>
    <row r="23" spans="2:19" s="10" customFormat="1" ht="18" customHeight="1" thickBot="1" x14ac:dyDescent="0.35">
      <c r="B23" s="9"/>
      <c r="C23" s="67"/>
      <c r="D23" s="67"/>
      <c r="E23" s="67"/>
      <c r="F23" s="67"/>
      <c r="G23" s="67"/>
      <c r="H23" s="25" t="s">
        <v>14</v>
      </c>
      <c r="I23" s="70"/>
      <c r="J23" s="70"/>
      <c r="K23" s="25" t="s">
        <v>15</v>
      </c>
      <c r="L23" s="11"/>
      <c r="M23" s="10" t="s">
        <v>16</v>
      </c>
      <c r="S23" s="11"/>
    </row>
    <row r="24" spans="2:19" ht="15" customHeight="1" x14ac:dyDescent="0.3">
      <c r="B24" s="5"/>
      <c r="C24" s="58"/>
      <c r="D24" s="58"/>
      <c r="E24" s="58"/>
      <c r="F24" s="58"/>
      <c r="G24" s="58"/>
      <c r="H24" s="71"/>
      <c r="I24" s="69"/>
      <c r="J24" s="69"/>
      <c r="K24" s="72"/>
      <c r="L24" s="6"/>
      <c r="M24" s="9" t="s">
        <v>17</v>
      </c>
      <c r="S24" s="6"/>
    </row>
    <row r="25" spans="2:19" ht="15" customHeight="1" x14ac:dyDescent="0.3">
      <c r="B25" s="5"/>
      <c r="C25" s="58"/>
      <c r="D25" s="58"/>
      <c r="E25" s="58"/>
      <c r="F25" s="58"/>
      <c r="G25" s="69"/>
      <c r="H25" s="58"/>
      <c r="I25" s="69"/>
      <c r="J25" s="69"/>
      <c r="K25" s="58"/>
      <c r="L25" s="6"/>
      <c r="M25" s="5"/>
      <c r="S25" s="6"/>
    </row>
    <row r="26" spans="2:19" x14ac:dyDescent="0.3">
      <c r="B26" s="5"/>
      <c r="C26" s="58"/>
      <c r="D26" s="58"/>
      <c r="E26" s="58"/>
      <c r="F26" s="58"/>
      <c r="G26" s="69"/>
      <c r="H26" s="73"/>
      <c r="I26" s="69"/>
      <c r="J26" s="69"/>
      <c r="K26" s="73"/>
      <c r="L26" s="6"/>
      <c r="M26" s="5"/>
      <c r="S26" s="6"/>
    </row>
    <row r="27" spans="2:19" ht="15" thickBot="1" x14ac:dyDescent="0.35">
      <c r="B27" s="5"/>
      <c r="C27" s="58"/>
      <c r="D27" s="58"/>
      <c r="E27" s="58"/>
      <c r="F27" s="58"/>
      <c r="G27" s="69"/>
      <c r="H27" s="73"/>
      <c r="I27" s="69"/>
      <c r="J27" s="69"/>
      <c r="K27" s="73"/>
      <c r="L27" s="6"/>
      <c r="M27" s="5"/>
      <c r="S27" s="6"/>
    </row>
    <row r="28" spans="2:19" ht="16.2" thickBot="1" x14ac:dyDescent="0.35">
      <c r="B28" s="12"/>
      <c r="C28" s="74"/>
      <c r="D28" s="74"/>
      <c r="E28" s="74"/>
      <c r="F28" s="58"/>
      <c r="G28" s="26" t="s">
        <v>18</v>
      </c>
      <c r="H28" s="27"/>
      <c r="I28" s="28" t="s">
        <v>3</v>
      </c>
      <c r="J28" s="27"/>
      <c r="K28" s="69"/>
      <c r="L28" s="6"/>
      <c r="M28" s="5"/>
      <c r="S28" s="6"/>
    </row>
    <row r="29" spans="2:19" ht="15.6" x14ac:dyDescent="0.3">
      <c r="B29" s="12" t="s">
        <v>19</v>
      </c>
      <c r="C29" s="74"/>
      <c r="D29" s="74" t="s">
        <v>20</v>
      </c>
      <c r="E29" s="74"/>
      <c r="F29" s="58"/>
      <c r="G29" s="29"/>
      <c r="H29" s="69"/>
      <c r="I29" s="75"/>
      <c r="J29" s="69"/>
      <c r="K29" s="69"/>
      <c r="L29" s="6"/>
      <c r="M29" s="5"/>
      <c r="S29" s="6"/>
    </row>
    <row r="30" spans="2:19" x14ac:dyDescent="0.3">
      <c r="B30" s="5" t="s">
        <v>21</v>
      </c>
      <c r="C30" s="58"/>
      <c r="D30" s="58" t="s">
        <v>22</v>
      </c>
      <c r="E30" s="58"/>
      <c r="F30" s="58"/>
      <c r="G30" s="13">
        <v>100</v>
      </c>
      <c r="H30" s="58"/>
      <c r="I30" s="13">
        <v>151</v>
      </c>
      <c r="J30" s="58"/>
      <c r="K30" s="76"/>
      <c r="L30" s="6"/>
      <c r="M30" s="5" t="s">
        <v>127</v>
      </c>
      <c r="S30" s="6"/>
    </row>
    <row r="31" spans="2:19" x14ac:dyDescent="0.3">
      <c r="B31" s="5"/>
      <c r="C31" s="58"/>
      <c r="D31" s="58" t="s">
        <v>23</v>
      </c>
      <c r="E31" s="58"/>
      <c r="F31" s="58"/>
      <c r="G31" s="8">
        <v>1.45</v>
      </c>
      <c r="H31" s="58"/>
      <c r="I31" s="8">
        <v>1.45</v>
      </c>
      <c r="J31" s="58"/>
      <c r="K31" s="76"/>
      <c r="L31" s="6"/>
      <c r="M31" s="1" t="s">
        <v>24</v>
      </c>
      <c r="S31" s="6"/>
    </row>
    <row r="32" spans="2:19" x14ac:dyDescent="0.3">
      <c r="B32" s="5"/>
      <c r="C32" s="58"/>
      <c r="D32" s="58" t="s">
        <v>25</v>
      </c>
      <c r="E32" s="58"/>
      <c r="F32" s="58"/>
      <c r="G32" s="8">
        <v>2</v>
      </c>
      <c r="H32" s="58"/>
      <c r="I32" s="8">
        <v>2</v>
      </c>
      <c r="J32" s="58"/>
      <c r="K32" s="76"/>
      <c r="L32" s="6"/>
      <c r="M32" s="5" t="s">
        <v>26</v>
      </c>
      <c r="S32" s="6"/>
    </row>
    <row r="33" spans="2:20" x14ac:dyDescent="0.3">
      <c r="B33" s="5"/>
      <c r="C33" s="58"/>
      <c r="D33" s="58" t="s">
        <v>27</v>
      </c>
      <c r="E33" s="58"/>
      <c r="F33" s="58"/>
      <c r="G33" s="8">
        <v>3</v>
      </c>
      <c r="H33" s="58"/>
      <c r="I33" s="8">
        <v>3</v>
      </c>
      <c r="J33" s="58"/>
      <c r="K33" s="76"/>
      <c r="L33" s="6"/>
      <c r="M33" s="5"/>
      <c r="S33" s="6"/>
    </row>
    <row r="34" spans="2:20" x14ac:dyDescent="0.3">
      <c r="B34" s="5"/>
      <c r="C34" s="58"/>
      <c r="D34" s="58" t="s">
        <v>28</v>
      </c>
      <c r="E34" s="58"/>
      <c r="F34" s="58"/>
      <c r="G34" s="13">
        <v>15</v>
      </c>
      <c r="H34" s="58"/>
      <c r="I34" s="13">
        <v>15</v>
      </c>
      <c r="J34" s="58"/>
      <c r="K34" s="76"/>
      <c r="L34" s="6"/>
      <c r="M34" s="5"/>
      <c r="S34" s="6"/>
    </row>
    <row r="35" spans="2:20" x14ac:dyDescent="0.3">
      <c r="B35" s="5"/>
      <c r="C35" s="58"/>
      <c r="D35" s="77" t="s">
        <v>29</v>
      </c>
      <c r="E35" s="77"/>
      <c r="F35" s="58"/>
      <c r="G35" s="14">
        <f>(G30*G31)+(G32*G33*G34)</f>
        <v>235</v>
      </c>
      <c r="H35" s="58"/>
      <c r="I35" s="14">
        <f>(I30*I31)+(I32*I33*I34)</f>
        <v>308.95</v>
      </c>
      <c r="J35" s="58"/>
      <c r="K35" s="76"/>
      <c r="L35" s="6"/>
      <c r="M35" s="5"/>
      <c r="S35" s="6"/>
      <c r="T35" s="15"/>
    </row>
    <row r="36" spans="2:20" x14ac:dyDescent="0.3">
      <c r="B36" s="5"/>
      <c r="C36" s="58"/>
      <c r="D36" s="58"/>
      <c r="E36" s="58"/>
      <c r="F36" s="58"/>
      <c r="G36" s="58"/>
      <c r="H36" s="58"/>
      <c r="I36" s="58"/>
      <c r="J36" s="58"/>
      <c r="K36" s="58"/>
      <c r="L36" s="6"/>
      <c r="M36" s="5"/>
      <c r="S36" s="6"/>
    </row>
    <row r="37" spans="2:20" x14ac:dyDescent="0.3">
      <c r="B37" s="5" t="s">
        <v>79</v>
      </c>
      <c r="C37" s="58"/>
      <c r="D37" s="58" t="s">
        <v>30</v>
      </c>
      <c r="E37" s="58"/>
      <c r="F37" s="58"/>
      <c r="G37" s="8">
        <v>1</v>
      </c>
      <c r="H37" s="58"/>
      <c r="I37" s="8">
        <v>1</v>
      </c>
      <c r="J37" s="58"/>
      <c r="K37" s="34">
        <v>1</v>
      </c>
      <c r="L37" s="6"/>
      <c r="M37" s="5"/>
      <c r="S37" s="6"/>
    </row>
    <row r="38" spans="2:20" x14ac:dyDescent="0.3">
      <c r="B38" s="7"/>
      <c r="C38" s="81"/>
      <c r="D38" s="58" t="s">
        <v>31</v>
      </c>
      <c r="E38" s="58"/>
      <c r="F38" s="58"/>
      <c r="G38" s="8">
        <v>0.6</v>
      </c>
      <c r="H38" s="58"/>
      <c r="I38" s="8">
        <v>0.6</v>
      </c>
      <c r="J38" s="58"/>
      <c r="K38" s="34">
        <v>0.6</v>
      </c>
      <c r="L38" s="6"/>
      <c r="M38" s="5"/>
      <c r="S38" s="6"/>
    </row>
    <row r="39" spans="2:20" x14ac:dyDescent="0.3">
      <c r="B39" s="7"/>
      <c r="C39" s="81"/>
      <c r="D39" s="58" t="s">
        <v>28</v>
      </c>
      <c r="E39" s="58"/>
      <c r="F39" s="58"/>
      <c r="G39" s="13">
        <v>22</v>
      </c>
      <c r="H39" s="58"/>
      <c r="I39" s="13">
        <v>22</v>
      </c>
      <c r="J39" s="58"/>
      <c r="K39" s="35">
        <v>22</v>
      </c>
      <c r="L39" s="6"/>
      <c r="M39" s="5"/>
      <c r="S39" s="6"/>
    </row>
    <row r="40" spans="2:20" x14ac:dyDescent="0.3">
      <c r="B40" s="7"/>
      <c r="C40" s="81"/>
      <c r="D40" s="58" t="s">
        <v>32</v>
      </c>
      <c r="E40" s="58"/>
      <c r="F40" s="58"/>
      <c r="G40" s="13">
        <v>26.6</v>
      </c>
      <c r="H40" s="58"/>
      <c r="I40" s="13">
        <v>26.6</v>
      </c>
      <c r="J40" s="58"/>
      <c r="K40" s="35">
        <v>26.6</v>
      </c>
      <c r="L40" s="6"/>
      <c r="M40" s="5" t="s">
        <v>33</v>
      </c>
      <c r="S40" s="6"/>
    </row>
    <row r="41" spans="2:20" x14ac:dyDescent="0.3">
      <c r="B41" s="7"/>
      <c r="C41" s="81"/>
      <c r="D41" s="77" t="s">
        <v>34</v>
      </c>
      <c r="E41" s="77"/>
      <c r="F41" s="58"/>
      <c r="G41" s="14">
        <f>(G37*G38*G39)+G40</f>
        <v>39.799999999999997</v>
      </c>
      <c r="H41" s="58"/>
      <c r="I41" s="14">
        <f>(I37*I38*I39)+I40</f>
        <v>39.799999999999997</v>
      </c>
      <c r="J41" s="58"/>
      <c r="K41" s="14">
        <f>(K37*K38*K39)+K40</f>
        <v>39.799999999999997</v>
      </c>
      <c r="L41" s="6"/>
      <c r="M41" s="5"/>
      <c r="S41" s="6"/>
      <c r="T41" s="15"/>
    </row>
    <row r="42" spans="2:20" x14ac:dyDescent="0.3">
      <c r="B42" s="5"/>
      <c r="C42" s="58"/>
      <c r="D42" s="58"/>
      <c r="E42" s="58"/>
      <c r="F42" s="58"/>
      <c r="G42" s="58"/>
      <c r="H42" s="58"/>
      <c r="I42" s="58"/>
      <c r="J42" s="58"/>
      <c r="K42" s="58"/>
      <c r="L42" s="6"/>
      <c r="M42" s="5"/>
      <c r="S42" s="6"/>
    </row>
    <row r="43" spans="2:20" x14ac:dyDescent="0.3">
      <c r="B43" s="144" t="s">
        <v>35</v>
      </c>
      <c r="C43" s="90"/>
      <c r="D43" s="58" t="s">
        <v>36</v>
      </c>
      <c r="E43" s="58"/>
      <c r="F43" s="58"/>
      <c r="G43" s="8">
        <v>2</v>
      </c>
      <c r="H43" s="58"/>
      <c r="I43" s="8">
        <v>0</v>
      </c>
      <c r="J43" s="58"/>
      <c r="K43" s="58"/>
      <c r="L43" s="6"/>
      <c r="M43" s="16"/>
      <c r="S43" s="6"/>
    </row>
    <row r="44" spans="2:20" x14ac:dyDescent="0.3">
      <c r="B44" s="144"/>
      <c r="C44" s="90"/>
      <c r="D44" s="58" t="s">
        <v>37</v>
      </c>
      <c r="E44" s="58"/>
      <c r="F44" s="58"/>
      <c r="G44" s="8">
        <v>9</v>
      </c>
      <c r="H44" s="58"/>
      <c r="I44" s="8">
        <v>0</v>
      </c>
      <c r="J44" s="58"/>
      <c r="K44" s="58"/>
      <c r="L44" s="6"/>
      <c r="M44" s="5"/>
      <c r="S44" s="6"/>
    </row>
    <row r="45" spans="2:20" x14ac:dyDescent="0.3">
      <c r="B45" s="144"/>
      <c r="C45" s="90"/>
      <c r="D45" s="58" t="s">
        <v>38</v>
      </c>
      <c r="E45" s="58"/>
      <c r="F45" s="58"/>
      <c r="G45" s="8">
        <v>2</v>
      </c>
      <c r="H45" s="58"/>
      <c r="I45" s="8">
        <v>2</v>
      </c>
      <c r="J45" s="58"/>
      <c r="K45" s="58"/>
      <c r="L45" s="6"/>
      <c r="M45" s="5"/>
      <c r="S45" s="6"/>
    </row>
    <row r="46" spans="2:20" x14ac:dyDescent="0.3">
      <c r="B46" s="144"/>
      <c r="C46" s="90"/>
      <c r="D46" s="58" t="s">
        <v>39</v>
      </c>
      <c r="E46" s="58"/>
      <c r="F46" s="58"/>
      <c r="G46" s="8">
        <v>2</v>
      </c>
      <c r="H46" s="58"/>
      <c r="I46" s="8">
        <v>2</v>
      </c>
      <c r="J46" s="58"/>
      <c r="K46" s="58"/>
      <c r="L46" s="6"/>
      <c r="M46" s="5"/>
      <c r="S46" s="6"/>
    </row>
    <row r="47" spans="2:20" x14ac:dyDescent="0.3">
      <c r="B47" s="144"/>
      <c r="C47" s="90"/>
      <c r="D47" s="58" t="s">
        <v>40</v>
      </c>
      <c r="E47" s="58"/>
      <c r="F47" s="58"/>
      <c r="G47" s="8">
        <v>1</v>
      </c>
      <c r="H47" s="58"/>
      <c r="I47" s="8">
        <v>0</v>
      </c>
      <c r="J47" s="58"/>
      <c r="K47" s="58"/>
      <c r="L47" s="6"/>
      <c r="M47" s="5"/>
      <c r="S47" s="6"/>
    </row>
    <row r="48" spans="2:20" x14ac:dyDescent="0.3">
      <c r="B48" s="144"/>
      <c r="C48" s="90"/>
      <c r="D48" s="58" t="s">
        <v>41</v>
      </c>
      <c r="E48" s="58"/>
      <c r="F48" s="58"/>
      <c r="G48" s="8">
        <v>6</v>
      </c>
      <c r="H48" s="58"/>
      <c r="I48" s="8">
        <v>0</v>
      </c>
      <c r="J48" s="58"/>
      <c r="K48" s="58"/>
      <c r="L48" s="6"/>
      <c r="M48" s="5"/>
      <c r="S48" s="6"/>
    </row>
    <row r="49" spans="2:20" x14ac:dyDescent="0.3">
      <c r="B49" s="144"/>
      <c r="C49" s="90"/>
      <c r="D49" s="58" t="s">
        <v>42</v>
      </c>
      <c r="E49" s="58"/>
      <c r="F49" s="58"/>
      <c r="G49" s="8">
        <v>1</v>
      </c>
      <c r="H49" s="58"/>
      <c r="I49" s="8">
        <v>0</v>
      </c>
      <c r="J49" s="58"/>
      <c r="K49" s="58"/>
      <c r="L49" s="6"/>
      <c r="M49" s="5"/>
      <c r="S49" s="6"/>
    </row>
    <row r="50" spans="2:20" x14ac:dyDescent="0.3">
      <c r="B50" s="144"/>
      <c r="C50" s="90"/>
      <c r="D50" s="58" t="s">
        <v>43</v>
      </c>
      <c r="E50" s="58"/>
      <c r="F50" s="58"/>
      <c r="G50" s="8">
        <v>0.5</v>
      </c>
      <c r="H50" s="58"/>
      <c r="I50" s="8">
        <v>0</v>
      </c>
      <c r="J50" s="58"/>
      <c r="K50" s="58"/>
      <c r="L50" s="6"/>
      <c r="M50" s="5"/>
      <c r="S50" s="6"/>
    </row>
    <row r="51" spans="2:20" x14ac:dyDescent="0.3">
      <c r="B51" s="144"/>
      <c r="C51" s="90"/>
      <c r="D51" s="58" t="s">
        <v>28</v>
      </c>
      <c r="E51" s="58"/>
      <c r="F51" s="58"/>
      <c r="G51" s="13">
        <v>15</v>
      </c>
      <c r="H51" s="58"/>
      <c r="I51" s="13">
        <v>15</v>
      </c>
      <c r="J51" s="58"/>
      <c r="K51" s="58"/>
      <c r="L51" s="6"/>
      <c r="M51" s="5"/>
      <c r="S51" s="6"/>
    </row>
    <row r="52" spans="2:20" x14ac:dyDescent="0.3">
      <c r="B52" s="5"/>
      <c r="C52" s="58"/>
      <c r="D52" s="77" t="s">
        <v>44</v>
      </c>
      <c r="E52" s="77"/>
      <c r="F52" s="58"/>
      <c r="G52" s="14">
        <f>(G43*G44*G51)+(G45*G46*G51)+(G47*G48*G51)+(G49*G50*G51)</f>
        <v>427.5</v>
      </c>
      <c r="H52" s="58"/>
      <c r="I52" s="14">
        <f>(I43*I44*I51)+(I45*I46*I51)+(I47*I48*I51)+(I49*I50*I51)</f>
        <v>60</v>
      </c>
      <c r="J52" s="58"/>
      <c r="K52" s="58"/>
      <c r="L52" s="6"/>
      <c r="M52" s="16"/>
      <c r="S52" s="6"/>
      <c r="T52" s="15"/>
    </row>
    <row r="53" spans="2:20" x14ac:dyDescent="0.3">
      <c r="B53" s="5"/>
      <c r="C53" s="58"/>
      <c r="D53" s="58"/>
      <c r="E53" s="58"/>
      <c r="F53" s="58"/>
      <c r="G53" s="58"/>
      <c r="H53" s="58"/>
      <c r="I53" s="58"/>
      <c r="J53" s="58"/>
      <c r="K53" s="58"/>
      <c r="L53" s="6"/>
      <c r="M53" s="5"/>
      <c r="S53" s="6"/>
    </row>
    <row r="54" spans="2:20" ht="14.4" customHeight="1" x14ac:dyDescent="0.3">
      <c r="B54" s="5" t="s">
        <v>0</v>
      </c>
      <c r="C54" s="58"/>
      <c r="D54" s="58" t="s">
        <v>78</v>
      </c>
      <c r="E54" s="58"/>
      <c r="F54" s="58"/>
      <c r="G54" s="33">
        <f>IF($D$9&gt;0,$D$9,$D$13)</f>
        <v>72</v>
      </c>
      <c r="H54" s="58"/>
      <c r="I54" s="8">
        <v>0</v>
      </c>
      <c r="J54" s="58"/>
      <c r="K54" s="58"/>
      <c r="L54" s="6"/>
      <c r="M54" s="30"/>
      <c r="N54" s="31"/>
      <c r="O54" s="31"/>
      <c r="P54" s="31"/>
      <c r="Q54" s="31"/>
      <c r="R54" s="31"/>
      <c r="S54" s="32"/>
    </row>
    <row r="55" spans="2:20" x14ac:dyDescent="0.3">
      <c r="B55" s="5"/>
      <c r="C55" s="58"/>
      <c r="D55" s="58" t="s">
        <v>45</v>
      </c>
      <c r="E55" s="58"/>
      <c r="F55" s="58"/>
      <c r="G55" s="33">
        <f>ROUND((($G$54*1.5)*$G$31)/2000,2)</f>
        <v>0.08</v>
      </c>
      <c r="H55" s="58"/>
      <c r="I55" s="8">
        <v>0</v>
      </c>
      <c r="J55" s="58"/>
      <c r="K55" s="58"/>
      <c r="L55" s="6"/>
      <c r="M55" s="141" t="s">
        <v>77</v>
      </c>
      <c r="N55" s="142"/>
      <c r="O55" s="142"/>
      <c r="P55" s="142"/>
      <c r="Q55" s="142"/>
      <c r="R55" s="142"/>
      <c r="S55" s="143"/>
    </row>
    <row r="56" spans="2:20" x14ac:dyDescent="0.3">
      <c r="B56" s="5"/>
      <c r="C56" s="58"/>
      <c r="D56" s="58" t="s">
        <v>1</v>
      </c>
      <c r="E56" s="58"/>
      <c r="F56" s="58"/>
      <c r="G56" s="13">
        <v>90</v>
      </c>
      <c r="H56" s="58"/>
      <c r="I56" s="13">
        <v>0</v>
      </c>
      <c r="J56" s="58"/>
      <c r="K56" s="58"/>
      <c r="L56" s="6"/>
      <c r="M56" s="141"/>
      <c r="N56" s="142"/>
      <c r="O56" s="142"/>
      <c r="P56" s="142"/>
      <c r="Q56" s="142"/>
      <c r="R56" s="142"/>
      <c r="S56" s="143"/>
    </row>
    <row r="57" spans="2:20" x14ac:dyDescent="0.3">
      <c r="B57" s="5"/>
      <c r="C57" s="58"/>
      <c r="D57" s="77" t="s">
        <v>46</v>
      </c>
      <c r="E57" s="77"/>
      <c r="F57" s="58"/>
      <c r="G57" s="14">
        <f>(G55*G56)</f>
        <v>7.2</v>
      </c>
      <c r="H57" s="58"/>
      <c r="I57" s="14">
        <f>(I55*I56)</f>
        <v>0</v>
      </c>
      <c r="J57" s="58"/>
      <c r="K57" s="58"/>
      <c r="L57" s="6"/>
      <c r="M57" s="30"/>
      <c r="N57" s="31"/>
      <c r="O57" s="31"/>
      <c r="P57" s="31"/>
      <c r="Q57" s="31"/>
      <c r="R57" s="31"/>
      <c r="S57" s="32"/>
    </row>
    <row r="58" spans="2:20" x14ac:dyDescent="0.3">
      <c r="B58" s="5"/>
      <c r="C58" s="58"/>
      <c r="D58" s="58"/>
      <c r="E58" s="58"/>
      <c r="F58" s="58"/>
      <c r="G58" s="58"/>
      <c r="H58" s="58"/>
      <c r="I58" s="58"/>
      <c r="J58" s="58"/>
      <c r="K58" s="58"/>
      <c r="L58" s="6"/>
      <c r="M58" s="5"/>
      <c r="S58" s="6"/>
      <c r="T58" s="15"/>
    </row>
    <row r="59" spans="2:20" ht="14.4" customHeight="1" x14ac:dyDescent="0.3">
      <c r="B59" s="144" t="s">
        <v>2</v>
      </c>
      <c r="C59" s="90"/>
      <c r="D59" s="58" t="s">
        <v>76</v>
      </c>
      <c r="E59" s="58"/>
      <c r="F59" s="58"/>
      <c r="G59" s="8">
        <v>0</v>
      </c>
      <c r="H59" s="58"/>
      <c r="I59" s="8">
        <v>1</v>
      </c>
      <c r="J59" s="58"/>
      <c r="K59" s="8">
        <v>0</v>
      </c>
      <c r="L59" s="6"/>
      <c r="M59" s="5"/>
      <c r="S59" s="6"/>
    </row>
    <row r="60" spans="2:20" x14ac:dyDescent="0.3">
      <c r="B60" s="144"/>
      <c r="C60" s="90"/>
      <c r="D60" s="58" t="s">
        <v>28</v>
      </c>
      <c r="E60" s="58"/>
      <c r="F60" s="58"/>
      <c r="G60" s="13">
        <v>15</v>
      </c>
      <c r="H60" s="58"/>
      <c r="I60" s="13">
        <v>15</v>
      </c>
      <c r="J60" s="58"/>
      <c r="K60" s="13">
        <v>15</v>
      </c>
      <c r="L60" s="6"/>
      <c r="M60" s="5"/>
      <c r="S60" s="6"/>
    </row>
    <row r="61" spans="2:20" x14ac:dyDescent="0.3">
      <c r="B61" s="144"/>
      <c r="C61" s="90"/>
      <c r="D61" s="77" t="s">
        <v>47</v>
      </c>
      <c r="E61" s="77"/>
      <c r="F61" s="58"/>
      <c r="G61" s="14">
        <f>G59*G60</f>
        <v>0</v>
      </c>
      <c r="H61" s="58"/>
      <c r="I61" s="14">
        <f>I59*I60</f>
        <v>15</v>
      </c>
      <c r="J61" s="58"/>
      <c r="K61" s="14">
        <f>K59*K60</f>
        <v>0</v>
      </c>
      <c r="L61" s="6"/>
      <c r="M61" s="5"/>
      <c r="S61" s="6"/>
      <c r="T61" s="15"/>
    </row>
    <row r="62" spans="2:20" x14ac:dyDescent="0.3">
      <c r="B62" s="5"/>
      <c r="C62" s="58"/>
      <c r="D62" s="58"/>
      <c r="E62" s="58"/>
      <c r="F62" s="58"/>
      <c r="G62" s="58"/>
      <c r="H62" s="58"/>
      <c r="I62" s="58"/>
      <c r="J62" s="58"/>
      <c r="K62" s="58"/>
      <c r="L62" s="6"/>
      <c r="M62" s="5"/>
      <c r="S62" s="6"/>
    </row>
    <row r="63" spans="2:20" ht="15.6" x14ac:dyDescent="0.3">
      <c r="B63" s="12" t="s">
        <v>48</v>
      </c>
      <c r="C63" s="74"/>
      <c r="D63" s="58"/>
      <c r="E63" s="58"/>
      <c r="F63" s="58"/>
      <c r="G63" s="17">
        <f>G35+G41+G52+G57+G61</f>
        <v>709.5</v>
      </c>
      <c r="H63" s="58"/>
      <c r="I63" s="17">
        <f>I35+I41+I52+I57+I61</f>
        <v>423.75</v>
      </c>
      <c r="J63" s="58"/>
      <c r="K63" s="17">
        <f>K35+K41+K52+K57+K61</f>
        <v>39.799999999999997</v>
      </c>
      <c r="L63" s="6"/>
      <c r="M63" s="5"/>
      <c r="S63" s="6"/>
      <c r="T63" s="15"/>
    </row>
    <row r="64" spans="2:20" ht="15.6" x14ac:dyDescent="0.3">
      <c r="B64" s="12"/>
      <c r="C64" s="74"/>
      <c r="D64" s="58"/>
      <c r="E64" s="58"/>
      <c r="F64" s="58"/>
      <c r="G64" s="36"/>
      <c r="H64" s="58"/>
      <c r="I64" s="36"/>
      <c r="J64" s="58"/>
      <c r="K64" s="36"/>
      <c r="L64" s="6"/>
      <c r="M64" s="5"/>
      <c r="S64" s="6"/>
      <c r="T64" s="15"/>
    </row>
    <row r="65" spans="2:20" ht="15.6" x14ac:dyDescent="0.3">
      <c r="B65" s="12" t="s">
        <v>81</v>
      </c>
      <c r="C65" s="74"/>
      <c r="D65" s="58"/>
      <c r="E65" s="58"/>
      <c r="F65" s="58"/>
      <c r="G65" s="36"/>
      <c r="H65" s="58"/>
      <c r="I65" s="36"/>
      <c r="J65" s="58"/>
      <c r="K65" s="36"/>
      <c r="L65" s="6"/>
      <c r="M65" s="5"/>
      <c r="S65" s="6"/>
      <c r="T65" s="15"/>
    </row>
    <row r="66" spans="2:20" ht="15.6" x14ac:dyDescent="0.3">
      <c r="B66" s="12"/>
      <c r="C66" s="74"/>
      <c r="D66" s="58" t="s">
        <v>129</v>
      </c>
      <c r="E66" s="58"/>
      <c r="F66" s="58"/>
      <c r="G66" s="37"/>
      <c r="H66" s="58"/>
      <c r="I66" s="37"/>
      <c r="J66" s="58"/>
      <c r="K66" s="37"/>
      <c r="L66" s="6"/>
      <c r="M66" s="5"/>
      <c r="S66" s="6"/>
      <c r="T66" s="15"/>
    </row>
    <row r="67" spans="2:20" ht="15.6" x14ac:dyDescent="0.3">
      <c r="B67" s="12"/>
      <c r="C67" s="74"/>
      <c r="D67" s="78" t="s">
        <v>83</v>
      </c>
      <c r="E67" s="78"/>
      <c r="F67" s="58"/>
      <c r="G67" s="38">
        <v>6000</v>
      </c>
      <c r="H67" s="58"/>
      <c r="I67" s="38">
        <v>6000</v>
      </c>
      <c r="J67" s="58"/>
      <c r="K67" s="38">
        <v>0</v>
      </c>
      <c r="L67" s="6"/>
      <c r="M67" s="5"/>
      <c r="S67" s="6"/>
      <c r="T67" s="15"/>
    </row>
    <row r="68" spans="2:20" ht="15.6" x14ac:dyDescent="0.3">
      <c r="B68" s="12"/>
      <c r="C68" s="74"/>
      <c r="D68" s="78" t="s">
        <v>84</v>
      </c>
      <c r="E68" s="78"/>
      <c r="F68" s="58"/>
      <c r="G68" s="89">
        <f>(($G$67-($G$67*0.1))/15)+(((($G$67+($G$67*0.1))/2)*0.06))</f>
        <v>558</v>
      </c>
      <c r="H68" s="58"/>
      <c r="I68" s="89">
        <f>(($G$67-($G$67*0.1))/15)+(((($G$67+($G$67*0.1))/2)*0.06))</f>
        <v>558</v>
      </c>
      <c r="J68" s="58"/>
      <c r="K68" s="89">
        <f>(($K$67-($K$67*0.1))/15)+(((($K$67+($K$67*0.1))/2)*0.06))</f>
        <v>0</v>
      </c>
      <c r="L68" s="6"/>
      <c r="M68" s="5"/>
      <c r="S68" s="6"/>
      <c r="T68" s="15"/>
    </row>
    <row r="69" spans="2:20" ht="43.2" x14ac:dyDescent="0.3">
      <c r="B69" s="12"/>
      <c r="C69" s="74"/>
      <c r="D69" s="79" t="s">
        <v>100</v>
      </c>
      <c r="E69" s="79"/>
      <c r="F69" s="58"/>
      <c r="G69" s="39">
        <f>60+120</f>
        <v>180</v>
      </c>
      <c r="H69" s="67"/>
      <c r="I69" s="39">
        <f>60+120</f>
        <v>180</v>
      </c>
      <c r="J69" s="67"/>
      <c r="K69" s="39">
        <v>0</v>
      </c>
      <c r="L69" s="6"/>
      <c r="M69" s="5"/>
      <c r="S69" s="6"/>
      <c r="T69" s="15"/>
    </row>
    <row r="70" spans="2:20" ht="15.6" x14ac:dyDescent="0.3">
      <c r="B70" s="12"/>
      <c r="C70" s="74"/>
      <c r="D70" s="77" t="s">
        <v>82</v>
      </c>
      <c r="E70" s="77"/>
      <c r="F70" s="58"/>
      <c r="G70" s="17">
        <f>SUM(G68,G69)</f>
        <v>738</v>
      </c>
      <c r="H70" s="58"/>
      <c r="I70" s="17">
        <f>SUM(I68,I69)</f>
        <v>738</v>
      </c>
      <c r="J70" s="58"/>
      <c r="K70" s="17">
        <f>SUM(K68,K69)</f>
        <v>0</v>
      </c>
      <c r="L70" s="6"/>
      <c r="M70" s="5" t="s">
        <v>85</v>
      </c>
      <c r="S70" s="6"/>
      <c r="T70" s="15"/>
    </row>
    <row r="71" spans="2:20" x14ac:dyDescent="0.3">
      <c r="B71" s="5"/>
      <c r="C71" s="58"/>
      <c r="D71" s="58"/>
      <c r="E71" s="58"/>
      <c r="F71" s="58"/>
      <c r="G71" s="58"/>
      <c r="H71" s="58"/>
      <c r="I71" s="58"/>
      <c r="J71" s="58"/>
      <c r="K71" s="58"/>
      <c r="L71" s="6"/>
      <c r="M71" s="5"/>
      <c r="S71" s="6"/>
    </row>
    <row r="72" spans="2:20" s="19" customFormat="1" ht="31.2" customHeight="1" x14ac:dyDescent="0.3">
      <c r="B72" s="18" t="s">
        <v>88</v>
      </c>
      <c r="C72" s="94"/>
      <c r="D72" s="80"/>
      <c r="E72" s="80"/>
      <c r="F72" s="80"/>
      <c r="G72" s="84">
        <f>6832.68-G63-G70</f>
        <v>5385.18</v>
      </c>
      <c r="H72" s="85"/>
      <c r="I72" s="84">
        <f>6619.59-I63-I70</f>
        <v>5457.84</v>
      </c>
      <c r="J72" s="85"/>
      <c r="K72" s="86">
        <f>6247.35-K63-K70</f>
        <v>6207.55</v>
      </c>
      <c r="L72" s="20"/>
      <c r="M72" s="144" t="s">
        <v>89</v>
      </c>
      <c r="N72" s="145"/>
      <c r="O72" s="145"/>
      <c r="P72" s="145"/>
      <c r="Q72" s="145"/>
      <c r="R72" s="145"/>
      <c r="S72" s="146"/>
    </row>
    <row r="73" spans="2:20" x14ac:dyDescent="0.3">
      <c r="B73" s="5"/>
      <c r="C73" s="58"/>
      <c r="D73" s="58"/>
      <c r="E73" s="58"/>
      <c r="F73" s="58"/>
      <c r="G73" s="58"/>
      <c r="H73" s="58"/>
      <c r="I73" s="58"/>
      <c r="J73" s="58"/>
      <c r="K73" s="58"/>
      <c r="L73" s="6"/>
      <c r="M73" s="5"/>
      <c r="S73" s="6"/>
    </row>
    <row r="74" spans="2:20" ht="15.6" x14ac:dyDescent="0.3">
      <c r="B74" s="12" t="s">
        <v>134</v>
      </c>
      <c r="C74" s="74"/>
      <c r="D74" s="81" t="s">
        <v>20</v>
      </c>
      <c r="E74" s="82" t="s">
        <v>119</v>
      </c>
      <c r="F74" s="58"/>
      <c r="G74" s="58"/>
      <c r="H74" s="58"/>
      <c r="I74" s="58"/>
      <c r="J74" s="58"/>
      <c r="K74" s="58"/>
      <c r="L74" s="6"/>
      <c r="M74" s="5"/>
      <c r="S74" s="6"/>
    </row>
    <row r="75" spans="2:20" ht="14.4" customHeight="1" x14ac:dyDescent="0.3">
      <c r="B75" s="5"/>
      <c r="C75" s="58"/>
      <c r="D75" s="58" t="s">
        <v>121</v>
      </c>
      <c r="E75" s="62" t="s">
        <v>120</v>
      </c>
      <c r="F75" s="58"/>
      <c r="G75" s="54">
        <v>13840</v>
      </c>
      <c r="H75" s="83"/>
      <c r="I75" s="54">
        <v>12838</v>
      </c>
      <c r="J75" s="83"/>
      <c r="K75" s="55">
        <v>9800</v>
      </c>
      <c r="L75" s="6"/>
      <c r="M75" s="64" t="s">
        <v>128</v>
      </c>
      <c r="N75" s="65"/>
      <c r="O75" s="65"/>
      <c r="P75" s="65"/>
      <c r="Q75" s="65"/>
      <c r="R75" s="65"/>
      <c r="S75" s="66"/>
    </row>
    <row r="76" spans="2:20" ht="15.6" x14ac:dyDescent="0.3">
      <c r="B76" s="12"/>
      <c r="C76" s="74"/>
      <c r="D76" s="58" t="s">
        <v>122</v>
      </c>
      <c r="E76" s="62" t="s">
        <v>120</v>
      </c>
      <c r="F76" s="58"/>
      <c r="G76" s="13">
        <v>0.76</v>
      </c>
      <c r="H76" s="58"/>
      <c r="I76" s="13">
        <v>0.76</v>
      </c>
      <c r="J76" s="58"/>
      <c r="K76" s="13">
        <v>0.76</v>
      </c>
      <c r="L76" s="6"/>
      <c r="M76" s="64"/>
      <c r="N76" s="65"/>
      <c r="O76" s="65"/>
      <c r="P76" s="65"/>
      <c r="Q76" s="65"/>
      <c r="R76" s="65"/>
      <c r="S76" s="66"/>
    </row>
    <row r="77" spans="2:20" ht="15.6" x14ac:dyDescent="0.3">
      <c r="B77" s="12"/>
      <c r="C77" s="74"/>
      <c r="D77" s="58" t="s">
        <v>135</v>
      </c>
      <c r="E77" s="58"/>
      <c r="F77" s="58"/>
      <c r="G77" s="17">
        <f>G75*G76</f>
        <v>10518.4</v>
      </c>
      <c r="H77" s="58"/>
      <c r="I77" s="17">
        <f>I75*I76</f>
        <v>9756.880000000001</v>
      </c>
      <c r="J77" s="58"/>
      <c r="K77" s="17">
        <f>K75*K76</f>
        <v>7448</v>
      </c>
      <c r="L77" s="6"/>
      <c r="M77" s="64"/>
      <c r="N77" s="65"/>
      <c r="O77" s="65"/>
      <c r="P77" s="65"/>
      <c r="Q77" s="65"/>
      <c r="R77" s="65"/>
      <c r="S77" s="66"/>
    </row>
    <row r="78" spans="2:20" x14ac:dyDescent="0.3">
      <c r="B78" s="5"/>
      <c r="C78" s="58"/>
      <c r="D78" s="58"/>
      <c r="E78" s="58"/>
      <c r="F78" s="58"/>
      <c r="G78" s="58"/>
      <c r="H78" s="58"/>
      <c r="I78" s="58"/>
      <c r="J78" s="58"/>
      <c r="K78" s="58"/>
      <c r="L78" s="6"/>
      <c r="M78" s="5"/>
      <c r="S78" s="6"/>
    </row>
    <row r="79" spans="2:20" ht="15.6" x14ac:dyDescent="0.3">
      <c r="B79" s="12" t="s">
        <v>136</v>
      </c>
      <c r="C79" s="74"/>
      <c r="D79" s="58"/>
      <c r="E79" s="58"/>
      <c r="F79" s="58"/>
      <c r="G79" s="17">
        <f>G77-(G63+G72+G70)</f>
        <v>3685.7199999999993</v>
      </c>
      <c r="H79" s="58"/>
      <c r="I79" s="17">
        <f>I77-(I63+I72+I70)</f>
        <v>3137.2900000000009</v>
      </c>
      <c r="J79" s="58"/>
      <c r="K79" s="17">
        <f>K77-(K63+K72+K70)</f>
        <v>1200.6499999999996</v>
      </c>
      <c r="L79" s="6"/>
      <c r="M79" s="144" t="s">
        <v>137</v>
      </c>
      <c r="N79" s="150"/>
      <c r="O79" s="150"/>
      <c r="P79" s="150"/>
      <c r="Q79" s="150"/>
      <c r="R79" s="150"/>
      <c r="S79" s="146"/>
    </row>
    <row r="80" spans="2:20" ht="15" thickBot="1" x14ac:dyDescent="0.35">
      <c r="B80" s="21"/>
      <c r="C80" s="22"/>
      <c r="D80" s="22"/>
      <c r="E80" s="22"/>
      <c r="F80" s="22"/>
      <c r="G80" s="22"/>
      <c r="H80" s="22"/>
      <c r="I80" s="22"/>
      <c r="J80" s="22"/>
      <c r="K80" s="22"/>
      <c r="L80" s="23"/>
      <c r="M80" s="151"/>
      <c r="N80" s="152"/>
      <c r="O80" s="152"/>
      <c r="P80" s="152"/>
      <c r="Q80" s="152"/>
      <c r="R80" s="152"/>
      <c r="S80" s="153"/>
    </row>
    <row r="81" spans="2:15" ht="15" thickBot="1" x14ac:dyDescent="0.35"/>
    <row r="82" spans="2:15" ht="15.6" x14ac:dyDescent="0.3">
      <c r="B82" s="24"/>
      <c r="C82" s="24"/>
      <c r="D82" s="138" t="s">
        <v>49</v>
      </c>
      <c r="E82" s="139"/>
      <c r="F82" s="139"/>
      <c r="G82" s="139"/>
      <c r="H82" s="139"/>
      <c r="I82" s="139"/>
      <c r="J82" s="139"/>
      <c r="K82" s="140"/>
      <c r="M82" s="15"/>
      <c r="O82" s="15"/>
    </row>
    <row r="83" spans="2:15" ht="15.6" x14ac:dyDescent="0.3">
      <c r="B83" s="24"/>
      <c r="C83" s="24"/>
      <c r="D83" s="40"/>
      <c r="E83" s="56"/>
      <c r="F83" s="41"/>
      <c r="G83" s="42"/>
      <c r="H83" s="43"/>
      <c r="I83" s="42"/>
      <c r="J83" s="43"/>
      <c r="K83" s="44"/>
      <c r="M83" s="15"/>
    </row>
    <row r="84" spans="2:15" x14ac:dyDescent="0.3">
      <c r="D84" s="45"/>
      <c r="E84" s="57"/>
      <c r="F84" s="41"/>
      <c r="G84" s="46" t="s">
        <v>6</v>
      </c>
      <c r="H84" s="43"/>
      <c r="I84" s="46" t="s">
        <v>8</v>
      </c>
      <c r="J84" s="43"/>
      <c r="K84" s="47" t="s">
        <v>7</v>
      </c>
      <c r="M84" s="15"/>
    </row>
    <row r="85" spans="2:15" x14ac:dyDescent="0.3">
      <c r="D85" s="45" t="s">
        <v>4</v>
      </c>
      <c r="E85" s="57"/>
      <c r="F85" s="41"/>
      <c r="G85" s="48">
        <f>G77-I77</f>
        <v>761.51999999999862</v>
      </c>
      <c r="H85" s="49"/>
      <c r="I85" s="48">
        <f>I77-K77</f>
        <v>2308.880000000001</v>
      </c>
      <c r="J85" s="49"/>
      <c r="K85" s="50">
        <f>G77-K77</f>
        <v>3070.3999999999996</v>
      </c>
    </row>
    <row r="86" spans="2:15" x14ac:dyDescent="0.3">
      <c r="D86" s="45" t="s">
        <v>5</v>
      </c>
      <c r="E86" s="57"/>
      <c r="F86" s="41"/>
      <c r="G86" s="48">
        <f>G63-I63</f>
        <v>285.75</v>
      </c>
      <c r="H86" s="49"/>
      <c r="I86" s="48">
        <f>I63-K63</f>
        <v>383.95</v>
      </c>
      <c r="J86" s="49"/>
      <c r="K86" s="50">
        <f>G63-K63</f>
        <v>669.7</v>
      </c>
    </row>
    <row r="87" spans="2:15" x14ac:dyDescent="0.3">
      <c r="D87" s="45" t="s">
        <v>138</v>
      </c>
      <c r="E87" s="57"/>
      <c r="F87" s="41"/>
      <c r="G87" s="48">
        <f>G79-I79</f>
        <v>548.42999999999847</v>
      </c>
      <c r="H87" s="49"/>
      <c r="I87" s="48">
        <f>I79-K79</f>
        <v>1936.6400000000012</v>
      </c>
      <c r="J87" s="49"/>
      <c r="K87" s="50">
        <f>G79-K79</f>
        <v>2485.0699999999997</v>
      </c>
    </row>
    <row r="88" spans="2:15" ht="15" thickBot="1" x14ac:dyDescent="0.35">
      <c r="D88" s="51"/>
      <c r="E88" s="52"/>
      <c r="F88" s="52"/>
      <c r="G88" s="52"/>
      <c r="H88" s="52"/>
      <c r="I88" s="52"/>
      <c r="J88" s="52"/>
      <c r="K88" s="53"/>
    </row>
  </sheetData>
  <mergeCells count="10">
    <mergeCell ref="D82:K82"/>
    <mergeCell ref="M55:S56"/>
    <mergeCell ref="M4:S5"/>
    <mergeCell ref="G21:K21"/>
    <mergeCell ref="B43:B51"/>
    <mergeCell ref="B59:B61"/>
    <mergeCell ref="M72:S72"/>
    <mergeCell ref="M6:S7"/>
    <mergeCell ref="M9:S11"/>
    <mergeCell ref="M79:S80"/>
  </mergeCells>
  <pageMargins left="0.7" right="0.7" top="0.75" bottom="0.75" header="0.3" footer="0.3"/>
  <ignoredErrors>
    <ignoredError sqref="G86:K86"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Flow Chart of Mulch Use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dc:creator>
  <cp:lastModifiedBy>Galinato, Suzette</cp:lastModifiedBy>
  <cp:lastPrinted>2020-06-15T21:12:49Z</cp:lastPrinted>
  <dcterms:created xsi:type="dcterms:W3CDTF">2020-05-22T18:33:41Z</dcterms:created>
  <dcterms:modified xsi:type="dcterms:W3CDTF">2021-07-07T23:40:14Z</dcterms:modified>
</cp:coreProperties>
</file>