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KatePainter\Dropbox\chickens\"/>
    </mc:Choice>
  </mc:AlternateContent>
  <bookViews>
    <workbookView xWindow="0" yWindow="0" windowWidth="21600" windowHeight="10070" tabRatio="877"/>
  </bookViews>
  <sheets>
    <sheet name="Title" sheetId="17" r:id="rId1"/>
    <sheet name="Introduction" sheetId="20" state="hidden" r:id="rId2"/>
    <sheet name="Background" sheetId="22" state="hidden" r:id="rId3"/>
    <sheet name="Summary &amp; Results" sheetId="9" r:id="rId4"/>
    <sheet name="Input Costs" sheetId="15" r:id="rId5"/>
    <sheet name="Cornish Cross" sheetId="8" r:id="rId6"/>
    <sheet name="Cornish Cross Slow" sheetId="14" r:id="rId7"/>
    <sheet name="Example" sheetId="23" r:id="rId8"/>
    <sheet name="Chicken tractor costs" sheetId="18" r:id="rId9"/>
    <sheet name="Costs brooder feeders waterers" sheetId="19" r:id="rId10"/>
    <sheet name="Resources" sheetId="21" r:id="rId11"/>
  </sheets>
  <externalReferences>
    <externalReference r:id="rId12"/>
  </externalReferences>
  <definedNames>
    <definedName name="BRdepn">'Costs brooder feeders waterers'!$B$8</definedName>
    <definedName name="BrInt">'Costs brooder feeders waterers'!$B$9</definedName>
    <definedName name="CCAge">'Cornish Cross'!$D$3</definedName>
    <definedName name="CCC">'Input Costs'!$D$5</definedName>
    <definedName name="CCChickens">'Cornish Cross'!$D$2</definedName>
    <definedName name="CCCPurchase">'Cornish Cross'!$D$1</definedName>
    <definedName name="CCSage">'Cornish Cross Slow'!$D$3</definedName>
    <definedName name="CCSPurchase">'Cornish Cross Slow'!$D$1</definedName>
    <definedName name="Chickens">'Cornish Cross Slow'!$D$2</definedName>
    <definedName name="CRR">'Input Costs'!$D$6</definedName>
    <definedName name="CTDPN">'Chicken tractor costs'!$B$28</definedName>
    <definedName name="CTINT">'Chicken tractor costs'!$B$29</definedName>
    <definedName name="Feed">'Input Costs'!#REF!</definedName>
    <definedName name="FreeStall_No.">#REF!</definedName>
    <definedName name="FreeStall_Prod.">[1]Summary!$D$3</definedName>
    <definedName name="grit">'Input Costs'!$D$8</definedName>
    <definedName name="grower">'Input Costs'!$D$10</definedName>
    <definedName name="L">'Input Costs'!$D$13</definedName>
    <definedName name="PB">'Input Costs'!#REF!</definedName>
    <definedName name="_xlnm.Print_Area" localSheetId="2">Background!$A$1:$M$42</definedName>
    <definedName name="_xlnm.Print_Area" localSheetId="5">'Cornish Cross'!$B$8:$O$44</definedName>
    <definedName name="_xlnm.Print_Area" localSheetId="6">'Cornish Cross Slow'!$B$8:$O$42</definedName>
    <definedName name="_xlnm.Print_Area" localSheetId="7">Example!$B$8:$O$42</definedName>
    <definedName name="_xlnm.Print_Area" localSheetId="4">'Input Costs'!$A$1:$D$17</definedName>
    <definedName name="_xlnm.Print_Area" localSheetId="1">Introduction!$A$1:$L$38</definedName>
    <definedName name="_xlnm.Print_Area" localSheetId="10">Resources!$A$1:$J$29</definedName>
    <definedName name="_xlnm.Print_Area" localSheetId="3">'Summary &amp; Results'!$A$1:$D$47</definedName>
    <definedName name="_xlnm.Print_Area" localSheetId="0">Title!$A$1:$N$31</definedName>
    <definedName name="rent">'Input Costs'!$D$12</definedName>
    <definedName name="slaughter">'Input Costs'!$D$11</definedName>
    <definedName name="starter">'Input Costs'!$D$9</definedName>
  </definedNames>
  <calcPr calcId="152511" calcMode="manual"/>
  <extLst>
    <ext xmlns:mx="http://schemas.microsoft.com/office/mac/excel/2008/main" uri="{7523E5D3-25F3-A5E0-1632-64F254C22452}">
      <mx:ArchID Flags="2"/>
    </ext>
  </extLst>
</workbook>
</file>

<file path=xl/calcChain.xml><?xml version="1.0" encoding="utf-8"?>
<calcChain xmlns="http://schemas.openxmlformats.org/spreadsheetml/2006/main">
  <c r="H23" i="23" l="1"/>
  <c r="H22" i="23"/>
  <c r="J22" i="23" s="1"/>
  <c r="L22" i="23" s="1"/>
  <c r="N22" i="23" s="1"/>
  <c r="H21" i="23"/>
  <c r="H20" i="23"/>
  <c r="H19" i="23"/>
  <c r="H18" i="23"/>
  <c r="H17" i="23"/>
  <c r="J17" i="23" s="1"/>
  <c r="F3" i="23"/>
  <c r="F2" i="23"/>
  <c r="J23" i="23"/>
  <c r="L23" i="23" s="1"/>
  <c r="N23" i="23" s="1"/>
  <c r="J38" i="23"/>
  <c r="L38" i="23" s="1"/>
  <c r="N38" i="23" s="1"/>
  <c r="J37" i="23"/>
  <c r="L37" i="23" s="1"/>
  <c r="N37" i="23" s="1"/>
  <c r="J36" i="23"/>
  <c r="L36" i="23" s="1"/>
  <c r="N36" i="23" s="1"/>
  <c r="L35" i="23"/>
  <c r="N35" i="23" s="1"/>
  <c r="J35" i="23"/>
  <c r="J34" i="23"/>
  <c r="L34" i="23" s="1"/>
  <c r="M28" i="23"/>
  <c r="L26" i="23"/>
  <c r="N26" i="23" s="1"/>
  <c r="J26" i="23"/>
  <c r="J25" i="23"/>
  <c r="L25" i="23" s="1"/>
  <c r="N25" i="23" s="1"/>
  <c r="J24" i="23"/>
  <c r="L24" i="23" s="1"/>
  <c r="N24" i="23" s="1"/>
  <c r="J21" i="23"/>
  <c r="L21" i="23" s="1"/>
  <c r="N21" i="23" s="1"/>
  <c r="L20" i="23"/>
  <c r="N20" i="23" s="1"/>
  <c r="L19" i="23"/>
  <c r="N19" i="23" s="1"/>
  <c r="J18" i="23"/>
  <c r="L18" i="23" s="1"/>
  <c r="N18" i="23" s="1"/>
  <c r="J19" i="23" l="1"/>
  <c r="J28" i="23" s="1"/>
  <c r="J20" i="23"/>
  <c r="N34" i="23"/>
  <c r="N32" i="23" s="1"/>
  <c r="L32" i="23"/>
  <c r="L17" i="23"/>
  <c r="J32" i="23"/>
  <c r="D14" i="18"/>
  <c r="D13" i="18"/>
  <c r="D12" i="18"/>
  <c r="D11" i="18"/>
  <c r="J40" i="23" l="1"/>
  <c r="L28" i="23"/>
  <c r="L40" i="23" s="1"/>
  <c r="N17" i="23"/>
  <c r="N28" i="23" s="1"/>
  <c r="N40" i="23" s="1"/>
  <c r="H14" i="23" s="1"/>
  <c r="J14" i="23" s="1"/>
  <c r="J19" i="8"/>
  <c r="L19" i="8"/>
  <c r="H17" i="14"/>
  <c r="H18" i="8"/>
  <c r="H19" i="8"/>
  <c r="H18" i="14"/>
  <c r="J18" i="14"/>
  <c r="L18" i="14"/>
  <c r="J17" i="14"/>
  <c r="F2" i="8"/>
  <c r="C11" i="9"/>
  <c r="F2" i="14"/>
  <c r="D11" i="9"/>
  <c r="D6" i="9"/>
  <c r="D8" i="9"/>
  <c r="D7" i="9"/>
  <c r="C7" i="9"/>
  <c r="C6" i="9"/>
  <c r="C8" i="9"/>
  <c r="J18" i="8"/>
  <c r="L18" i="8"/>
  <c r="H20" i="14"/>
  <c r="L20" i="14"/>
  <c r="D14" i="14"/>
  <c r="N18" i="14"/>
  <c r="H19" i="14"/>
  <c r="L19" i="14"/>
  <c r="J19" i="14"/>
  <c r="H21" i="8"/>
  <c r="L21" i="8"/>
  <c r="H20" i="8"/>
  <c r="L20" i="8"/>
  <c r="J20" i="8"/>
  <c r="D15" i="8"/>
  <c r="D3" i="18"/>
  <c r="D4" i="18"/>
  <c r="D5" i="18"/>
  <c r="D6" i="18"/>
  <c r="D7" i="18"/>
  <c r="D8" i="18"/>
  <c r="D9" i="18"/>
  <c r="D10" i="18"/>
  <c r="D15" i="18"/>
  <c r="D16" i="18"/>
  <c r="D17" i="18"/>
  <c r="L17" i="14"/>
  <c r="J21" i="14"/>
  <c r="L21" i="14"/>
  <c r="H22" i="14"/>
  <c r="J22" i="14"/>
  <c r="L22" i="14"/>
  <c r="N22" i="14"/>
  <c r="H23" i="14"/>
  <c r="J23" i="14"/>
  <c r="L23" i="14"/>
  <c r="J24" i="14"/>
  <c r="L24" i="14"/>
  <c r="J25" i="14"/>
  <c r="L25" i="14"/>
  <c r="J26" i="14"/>
  <c r="L26" i="14"/>
  <c r="N26" i="14"/>
  <c r="B15" i="19"/>
  <c r="B19" i="19"/>
  <c r="B8" i="19"/>
  <c r="B24" i="19"/>
  <c r="J34" i="14"/>
  <c r="L34" i="14"/>
  <c r="D18" i="18"/>
  <c r="B23" i="18" s="1"/>
  <c r="B20" i="19"/>
  <c r="B25" i="19"/>
  <c r="J36" i="14"/>
  <c r="L36" i="14" s="1"/>
  <c r="N36" i="14" s="1"/>
  <c r="H38" i="14"/>
  <c r="J38" i="14"/>
  <c r="L38" i="14"/>
  <c r="J22" i="8"/>
  <c r="L22" i="8"/>
  <c r="N22" i="8"/>
  <c r="H23" i="8"/>
  <c r="J23" i="8"/>
  <c r="L23" i="8"/>
  <c r="N23" i="8"/>
  <c r="H24" i="8"/>
  <c r="J24" i="8"/>
  <c r="L24" i="8"/>
  <c r="N24" i="8"/>
  <c r="J25" i="8"/>
  <c r="L25" i="8"/>
  <c r="N25" i="8"/>
  <c r="J26" i="8"/>
  <c r="L26" i="8"/>
  <c r="J27" i="8"/>
  <c r="L27" i="8"/>
  <c r="N27" i="8"/>
  <c r="J36" i="8"/>
  <c r="L36" i="8"/>
  <c r="N36" i="8"/>
  <c r="J38" i="8"/>
  <c r="L38" i="8" s="1"/>
  <c r="N38" i="8" s="1"/>
  <c r="H40" i="8"/>
  <c r="J40" i="8"/>
  <c r="L40" i="8"/>
  <c r="N40" i="8"/>
  <c r="F3" i="8"/>
  <c r="F3" i="14"/>
  <c r="M28" i="14"/>
  <c r="B9" i="19"/>
  <c r="H21" i="14"/>
  <c r="H22" i="8"/>
  <c r="N26" i="8"/>
  <c r="J21" i="8"/>
  <c r="J29" i="8"/>
  <c r="N21" i="8"/>
  <c r="N38" i="14"/>
  <c r="N23" i="14"/>
  <c r="N20" i="14"/>
  <c r="N25" i="14"/>
  <c r="N21" i="14"/>
  <c r="N17" i="14"/>
  <c r="N34" i="14"/>
  <c r="N24" i="14"/>
  <c r="N20" i="8"/>
  <c r="N19" i="14"/>
  <c r="J20" i="14"/>
  <c r="J28" i="14"/>
  <c r="L28" i="14"/>
  <c r="D21" i="9"/>
  <c r="N18" i="8"/>
  <c r="N19" i="8"/>
  <c r="N28" i="14"/>
  <c r="L29" i="8"/>
  <c r="C21" i="9"/>
  <c r="N29" i="8"/>
  <c r="J13" i="23" l="1"/>
  <c r="L14" i="23"/>
  <c r="B28" i="18"/>
  <c r="B29" i="18"/>
  <c r="N14" i="23" l="1"/>
  <c r="N13" i="23" s="1"/>
  <c r="L13" i="23"/>
  <c r="J42" i="23"/>
  <c r="J30" i="23"/>
  <c r="J37" i="8"/>
  <c r="L37" i="8" s="1"/>
  <c r="J35" i="14"/>
  <c r="J39" i="8"/>
  <c r="L39" i="8" s="1"/>
  <c r="N39" i="8" s="1"/>
  <c r="J37" i="14"/>
  <c r="L37" i="14" s="1"/>
  <c r="N37" i="14" s="1"/>
  <c r="L42" i="23" l="1"/>
  <c r="L30" i="23"/>
  <c r="N42" i="23"/>
  <c r="N30" i="23"/>
  <c r="J34" i="8"/>
  <c r="J42" i="8" s="1"/>
  <c r="J32" i="14"/>
  <c r="J40" i="14" s="1"/>
  <c r="L35" i="14"/>
  <c r="N37" i="8" l="1"/>
  <c r="N34" i="8" s="1"/>
  <c r="N42" i="8" s="1"/>
  <c r="H15" i="8" s="1"/>
  <c r="L34" i="8"/>
  <c r="N35" i="14"/>
  <c r="N32" i="14" s="1"/>
  <c r="N40" i="14" s="1"/>
  <c r="H14" i="14" s="1"/>
  <c r="L32" i="14"/>
  <c r="J15" i="8" l="1"/>
  <c r="C18" i="9"/>
  <c r="L40" i="14"/>
  <c r="D22" i="9"/>
  <c r="D23" i="9" s="1"/>
  <c r="D18" i="9"/>
  <c r="J14" i="14"/>
  <c r="C22" i="9"/>
  <c r="C23" i="9" s="1"/>
  <c r="L42" i="8"/>
  <c r="J14" i="8" l="1"/>
  <c r="L15" i="8"/>
  <c r="J13" i="14"/>
  <c r="L14" i="14"/>
  <c r="J44" i="8" l="1"/>
  <c r="J31" i="8"/>
  <c r="L13" i="14"/>
  <c r="N14" i="14"/>
  <c r="N13" i="14" s="1"/>
  <c r="J30" i="14"/>
  <c r="J42" i="14"/>
  <c r="N15" i="8"/>
  <c r="N14" i="8" s="1"/>
  <c r="L14" i="8"/>
  <c r="C19" i="9" l="1"/>
  <c r="L44" i="8"/>
  <c r="L31" i="8"/>
  <c r="N42" i="14"/>
  <c r="N30" i="14"/>
  <c r="N31" i="8"/>
  <c r="N44" i="8"/>
  <c r="L42" i="14"/>
  <c r="D19" i="9"/>
  <c r="L30" i="14"/>
  <c r="D26" i="9" l="1"/>
  <c r="D25" i="9"/>
  <c r="C26" i="9"/>
  <c r="C25" i="9"/>
</calcChain>
</file>

<file path=xl/comments1.xml><?xml version="1.0" encoding="utf-8"?>
<comments xmlns="http://schemas.openxmlformats.org/spreadsheetml/2006/main">
  <authors>
    <author>KatePainter</author>
  </authors>
  <commentList>
    <comment ref="H14" authorId="0" shapeId="0">
      <text>
        <r>
          <rPr>
            <b/>
            <sz val="9"/>
            <color indexed="81"/>
            <rFont val="Tahoma"/>
            <family val="2"/>
          </rPr>
          <t>This breakeven price comes from cell N40.</t>
        </r>
      </text>
    </comment>
  </commentList>
</comments>
</file>

<file path=xl/sharedStrings.xml><?xml version="1.0" encoding="utf-8"?>
<sst xmlns="http://schemas.openxmlformats.org/spreadsheetml/2006/main" count="281" uniqueCount="128">
  <si>
    <t>Quantity</t>
  </si>
  <si>
    <t>Price or</t>
  </si>
  <si>
    <t>Value or</t>
  </si>
  <si>
    <t>Item</t>
  </si>
  <si>
    <t>Unit</t>
  </si>
  <si>
    <t>Income:</t>
  </si>
  <si>
    <t>Per Chicken</t>
  </si>
  <si>
    <t>Slaughtered Chickens</t>
  </si>
  <si>
    <t xml:space="preserve"> or Cost</t>
  </si>
  <si>
    <t xml:space="preserve">Total Value </t>
  </si>
  <si>
    <t>Cost/Lb</t>
  </si>
  <si>
    <t>lb</t>
  </si>
  <si>
    <t>Cost/unit</t>
  </si>
  <si>
    <t>Operating Costs:</t>
  </si>
  <si>
    <t>Chicks</t>
  </si>
  <si>
    <t>Fixed Costs:</t>
  </si>
  <si>
    <t>Total Operating Costs</t>
  </si>
  <si>
    <t>Net Returns Above Variable Costs</t>
  </si>
  <si>
    <t>hr</t>
  </si>
  <si>
    <t>Total Costs (Operating and Fixed)</t>
  </si>
  <si>
    <t>Net Returns Above Total Costs</t>
  </si>
  <si>
    <t xml:space="preserve">Cornish </t>
  </si>
  <si>
    <t>Cross</t>
  </si>
  <si>
    <t>Cross Slow</t>
  </si>
  <si>
    <t>Cost/Chicken</t>
  </si>
  <si>
    <t>Fixed Costs ($/Chicken)</t>
  </si>
  <si>
    <t>Variable Costs ($/Chicken)</t>
  </si>
  <si>
    <t>Total Costs ($/Chicken)</t>
  </si>
  <si>
    <t>Returns over Variable Costs ($/Chicken)</t>
  </si>
  <si>
    <t>Returns over Total Costs ($/Chicken)</t>
  </si>
  <si>
    <t>Total Revenue ($/Chicken)</t>
  </si>
  <si>
    <t>chicken</t>
  </si>
  <si>
    <t>Price per unit</t>
  </si>
  <si>
    <t>Slaughter charges</t>
  </si>
  <si>
    <t>Slaughter Charge</t>
  </si>
  <si>
    <t>Land rent</t>
  </si>
  <si>
    <t>acre</t>
  </si>
  <si>
    <t>General labor</t>
  </si>
  <si>
    <t xml:space="preserve">chick  </t>
  </si>
  <si>
    <t>Chicks, day old, Cornish X</t>
  </si>
  <si>
    <t>Price</t>
  </si>
  <si>
    <t>Total</t>
  </si>
  <si>
    <t>1 x 4 x 10' lumber</t>
  </si>
  <si>
    <t>1 x 4 x 8' lumber</t>
  </si>
  <si>
    <t>50' roll of 24" chicken wire</t>
  </si>
  <si>
    <t>2' x 10' x 26" tin roofing</t>
  </si>
  <si>
    <t>1.5" screws</t>
  </si>
  <si>
    <t>staples</t>
  </si>
  <si>
    <t>hinges</t>
  </si>
  <si>
    <t>latch</t>
  </si>
  <si>
    <t>Purchase price</t>
  </si>
  <si>
    <t>Salvage price</t>
  </si>
  <si>
    <t>Years of life</t>
  </si>
  <si>
    <t>Interest rate</t>
  </si>
  <si>
    <t>Annual depreciation</t>
  </si>
  <si>
    <t>Annual interest</t>
  </si>
  <si>
    <t>chick</t>
  </si>
  <si>
    <t>Shipping on chicks</t>
  </si>
  <si>
    <t>Chick and hen grit</t>
  </si>
  <si>
    <t>Age at slaughter (days):</t>
  </si>
  <si>
    <t>hour</t>
  </si>
  <si>
    <t>Break-even Price ($/lb)</t>
  </si>
  <si>
    <t>Grit</t>
  </si>
  <si>
    <t>50 lb bag</t>
  </si>
  <si>
    <t>Brooder</t>
  </si>
  <si>
    <t>Supplies (bags, ties, cleaning supplies)</t>
  </si>
  <si>
    <t>Bedding for brooder</t>
  </si>
  <si>
    <t>Utilities</t>
  </si>
  <si>
    <t>Waterers for brooder &amp; tractoring system</t>
  </si>
  <si>
    <t>Feeders,  for brooder &amp; tractoring system</t>
  </si>
  <si>
    <t>Salvage</t>
  </si>
  <si>
    <t>Depreciation on brooders, feeders, waterers</t>
  </si>
  <si>
    <t>Chicken tractor depreciation</t>
  </si>
  <si>
    <t>Interest on brooders, feeders, waterers</t>
  </si>
  <si>
    <t>Chicken tractor interest</t>
  </si>
  <si>
    <t>batch</t>
  </si>
  <si>
    <t>Land use per 10' x 10' tractor</t>
  </si>
  <si>
    <t>Weight of broiler, final product (lb)</t>
  </si>
  <si>
    <t>Red type indicates an input cell. You may change these numbers.</t>
  </si>
  <si>
    <t>Blue type indicates a calculated cell. Do not change these numbers.</t>
  </si>
  <si>
    <t>General Labor (hour per bird)</t>
  </si>
  <si>
    <t>General Labor (hours per bird)</t>
  </si>
  <si>
    <t>weeks</t>
  </si>
  <si>
    <t>mortality</t>
  </si>
  <si>
    <t>hand truck for moving tractor</t>
  </si>
  <si>
    <t>Chicks, day old, Cornish X Slow</t>
  </si>
  <si>
    <t>Authors: Kathleen Painter, Elizabeth Myhre, Andy Bary, Craig Cogger, Whitney Jemmett</t>
  </si>
  <si>
    <t>Feed conversion (lb feed/lb broiler)</t>
  </si>
  <si>
    <t>Average feed consumption (lb/chicken)</t>
  </si>
  <si>
    <t>Average weight of broiler, final product (lb/chicken)</t>
  </si>
  <si>
    <t>Mortality rate</t>
  </si>
  <si>
    <t xml:space="preserve">Pasture </t>
  </si>
  <si>
    <t>Age at slaughter (weeks)</t>
  </si>
  <si>
    <t>Photo: Doug Collins</t>
  </si>
  <si>
    <t>Organic feed, starter</t>
  </si>
  <si>
    <t>Organic feed, grower</t>
  </si>
  <si>
    <t>44 lb bag</t>
  </si>
  <si>
    <t>Notes: Chick prices, including shipping, are based on Dunlap Hatchery's prices. This hatchery is located in Caldwell, ID. Feed prices are based on a quote from In Season Farms for organic starter and grower blends in 44-lb bags, May 2014. Price includes delivery if at least 25 bags are purchased.</t>
  </si>
  <si>
    <t>Feed: Starter</t>
  </si>
  <si>
    <t>Feed: Grower</t>
  </si>
  <si>
    <t>Subtotal</t>
  </si>
  <si>
    <t>tax (8%)</t>
  </si>
  <si>
    <t>Value</t>
  </si>
  <si>
    <t>Summary</t>
  </si>
  <si>
    <t>Table 1. Feed conversion, age at slaughter, and mortality rates by breed</t>
  </si>
  <si>
    <t>Table 2. Costs and Break-Even Returns for Cornish Cross and Slow Cornish Cross</t>
  </si>
  <si>
    <t>Table 3. Cost Data for Organic Broiler Production, April 2014</t>
  </si>
  <si>
    <t>Table 4: Break-Even Enterprise Budget for Cornish Cross Chickens</t>
  </si>
  <si>
    <t>Table 5: Break-Even Enterprise Budget for Cornish Cross Slow Chickens</t>
  </si>
  <si>
    <t>Table 6. Cost estimate for a 10x10 chicken tractor</t>
  </si>
  <si>
    <t>Table 7. Annualized fixed costs for the chicken tractor</t>
  </si>
  <si>
    <t>Table 8. Cost estimates for brooder</t>
  </si>
  <si>
    <t>Table 9. Cost estimates for feeders &amp; waterers</t>
  </si>
  <si>
    <t xml:space="preserve">Table 10. Annualized fixed costs for brooder, feeders &amp; waterers </t>
  </si>
  <si>
    <t>Shipping</t>
  </si>
  <si>
    <t>Number of Chickens Purchased</t>
  </si>
  <si>
    <t>Number of Chickens Butchered</t>
  </si>
  <si>
    <t>Feed: Starter, lb</t>
  </si>
  <si>
    <t>Feed: Grower, lb</t>
  </si>
  <si>
    <t>Chick and hen grit, lb</t>
  </si>
  <si>
    <t>head</t>
  </si>
  <si>
    <t>wheels</t>
  </si>
  <si>
    <t xml:space="preserve">1/2-inch threaded rod, 1 foot </t>
  </si>
  <si>
    <t>washers for the 1/2-inch threaded rod</t>
  </si>
  <si>
    <t>nuts for the 1/2-inch threaded rod</t>
  </si>
  <si>
    <t>Breakeven Analysis of Small-Scale Production of Pastured Organic Poultry</t>
  </si>
  <si>
    <t>acres</t>
  </si>
  <si>
    <t>Example Break-Even Enterprise Budget for Pastured Broilers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</si>
</sst>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164" formatCode="&quot;$&quot;#,##0.00"/>
    <numFmt numFmtId="165" formatCode="&quot;$&quot;#,##0"/>
    <numFmt numFmtId="166" formatCode="0.000"/>
  </numFmts>
  <fonts count="28"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2"/>
      <name val="Arial"/>
      <family val="2"/>
    </font>
    <font>
      <b/>
      <u/>
      <sz val="10"/>
      <name val="Arial"/>
      <family val="2"/>
    </font>
    <font>
      <sz val="10"/>
      <name val="Arial"/>
      <family val="2"/>
    </font>
    <font>
      <b/>
      <sz val="10"/>
      <color theme="5" tint="-0.499984740745262"/>
      <name val="Arial"/>
      <family val="2"/>
    </font>
    <font>
      <sz val="11"/>
      <color theme="5" tint="-0.499984740745262"/>
      <name val="Calibri"/>
      <family val="2"/>
      <scheme val="minor"/>
    </font>
    <font>
      <b/>
      <sz val="11"/>
      <color theme="5" tint="-0.499984740745262"/>
      <name val="Calibri"/>
      <family val="2"/>
      <scheme val="minor"/>
    </font>
    <font>
      <sz val="11"/>
      <color rgb="FF000000"/>
      <name val="Calibri"/>
      <family val="2"/>
      <scheme val="minor"/>
    </font>
    <font>
      <u/>
      <sz val="11"/>
      <color theme="10"/>
      <name val="Calibri"/>
      <family val="2"/>
      <scheme val="minor"/>
    </font>
    <font>
      <u/>
      <sz val="11"/>
      <color theme="11"/>
      <name val="Calibri"/>
      <family val="2"/>
      <scheme val="minor"/>
    </font>
    <font>
      <b/>
      <sz val="22"/>
      <color theme="1"/>
      <name val="Calibri"/>
      <family val="2"/>
      <scheme val="minor"/>
    </font>
    <font>
      <sz val="14"/>
      <color theme="1"/>
      <name val="Calibri"/>
      <family val="2"/>
      <scheme val="minor"/>
    </font>
    <font>
      <b/>
      <sz val="10"/>
      <name val="Arial"/>
      <family val="2"/>
    </font>
    <font>
      <b/>
      <sz val="10"/>
      <color rgb="FF00B0F0"/>
      <name val="Arial"/>
      <family val="2"/>
    </font>
    <font>
      <b/>
      <sz val="11"/>
      <name val="Calibri"/>
      <family val="2"/>
      <scheme val="minor"/>
    </font>
    <font>
      <sz val="11"/>
      <name val="Calibri"/>
      <family val="2"/>
      <scheme val="minor"/>
    </font>
    <font>
      <b/>
      <sz val="11"/>
      <color rgb="FFFF0000"/>
      <name val="Calibri"/>
      <family val="2"/>
      <scheme val="minor"/>
    </font>
    <font>
      <sz val="12"/>
      <name val="Calibri"/>
      <family val="2"/>
      <scheme val="minor"/>
    </font>
    <font>
      <sz val="12"/>
      <color theme="1"/>
      <name val="Calibri"/>
      <family val="2"/>
      <scheme val="minor"/>
    </font>
    <font>
      <sz val="12"/>
      <color theme="0"/>
      <name val="Calibri"/>
      <family val="2"/>
      <scheme val="minor"/>
    </font>
    <font>
      <b/>
      <sz val="12"/>
      <color rgb="FFFF0000"/>
      <name val="Calibri"/>
      <family val="2"/>
      <scheme val="minor"/>
    </font>
    <font>
      <i/>
      <sz val="11"/>
      <color theme="1"/>
      <name val="Calibri"/>
      <family val="2"/>
      <scheme val="minor"/>
    </font>
    <font>
      <b/>
      <i/>
      <sz val="11"/>
      <color theme="1"/>
      <name val="Calibri"/>
      <family val="2"/>
      <scheme val="minor"/>
    </font>
    <font>
      <b/>
      <sz val="10"/>
      <color rgb="FFFF0000"/>
      <name val="Arial"/>
      <family val="2"/>
    </font>
    <font>
      <b/>
      <sz val="9"/>
      <color indexed="81"/>
      <name val="Tahoma"/>
      <family val="2"/>
    </font>
  </fonts>
  <fills count="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4"/>
      </patternFill>
    </fill>
    <fill>
      <patternFill patternType="solid">
        <fgColor rgb="FFFFFF00"/>
        <bgColor indexed="64"/>
      </patternFill>
    </fill>
  </fills>
  <borders count="20">
    <border>
      <left/>
      <right/>
      <top/>
      <bottom/>
      <diagonal/>
    </border>
    <border>
      <left/>
      <right/>
      <top style="thin">
        <color auto="1"/>
      </top>
      <bottom/>
      <diagonal/>
    </border>
    <border>
      <left/>
      <right/>
      <top/>
      <bottom style="thin">
        <color auto="1"/>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top style="medium">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90">
    <xf numFmtId="0" fontId="0" fillId="0" borderId="0"/>
    <xf numFmtId="44" fontId="2"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9" fontId="2" fillId="0" borderId="0" applyFont="0" applyFill="0" applyBorder="0" applyAlignment="0" applyProtection="0"/>
    <xf numFmtId="0" fontId="22" fillId="6"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81">
    <xf numFmtId="0" fontId="0" fillId="0" borderId="0" xfId="0"/>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center" vertical="center"/>
    </xf>
    <xf numFmtId="0" fontId="4" fillId="3" borderId="0" xfId="0" applyFont="1" applyFill="1" applyAlignment="1">
      <alignment horizontal="center"/>
    </xf>
    <xf numFmtId="0" fontId="0" fillId="4" borderId="0" xfId="0" applyFill="1"/>
    <xf numFmtId="0" fontId="4" fillId="2" borderId="0" xfId="0" applyFont="1" applyFill="1" applyBorder="1" applyAlignment="1">
      <alignment horizontal="center"/>
    </xf>
    <xf numFmtId="0" fontId="4" fillId="3" borderId="0" xfId="0" applyFont="1" applyFill="1" applyBorder="1" applyAlignment="1">
      <alignment horizontal="center"/>
    </xf>
    <xf numFmtId="0" fontId="0" fillId="4" borderId="0" xfId="0" applyFill="1" applyBorder="1"/>
    <xf numFmtId="0" fontId="0" fillId="2" borderId="2" xfId="0" applyFill="1" applyBorder="1" applyAlignment="1">
      <alignment horizontal="center"/>
    </xf>
    <xf numFmtId="0" fontId="0" fillId="2" borderId="2" xfId="0" applyFill="1" applyBorder="1"/>
    <xf numFmtId="0" fontId="0" fillId="2" borderId="2" xfId="0" applyFill="1" applyBorder="1" applyAlignment="1">
      <alignment horizontal="center" vertical="center"/>
    </xf>
    <xf numFmtId="0" fontId="0" fillId="3" borderId="2" xfId="0" applyFill="1" applyBorder="1"/>
    <xf numFmtId="0" fontId="0" fillId="4" borderId="2" xfId="0" applyFill="1" applyBorder="1"/>
    <xf numFmtId="0" fontId="0" fillId="2" borderId="0" xfId="0" applyFill="1" applyBorder="1"/>
    <xf numFmtId="0" fontId="0" fillId="2" borderId="0" xfId="0" applyFill="1" applyBorder="1" applyAlignment="1">
      <alignment horizontal="center" vertical="center"/>
    </xf>
    <xf numFmtId="0" fontId="5" fillId="2" borderId="0" xfId="0" applyFont="1" applyFill="1"/>
    <xf numFmtId="0" fontId="0" fillId="2" borderId="0" xfId="0" applyFill="1"/>
    <xf numFmtId="0" fontId="0" fillId="2" borderId="0" xfId="0" applyFill="1" applyAlignment="1">
      <alignment horizontal="center" vertical="center"/>
    </xf>
    <xf numFmtId="165" fontId="3" fillId="3" borderId="0" xfId="0" applyNumberFormat="1" applyFont="1" applyFill="1" applyAlignment="1" applyProtection="1">
      <alignment horizontal="left"/>
    </xf>
    <xf numFmtId="164" fontId="3" fillId="3" borderId="0" xfId="0" applyNumberFormat="1" applyFont="1" applyFill="1" applyAlignment="1" applyProtection="1">
      <alignment horizontal="left"/>
    </xf>
    <xf numFmtId="0" fontId="3" fillId="4" borderId="0" xfId="0" applyFont="1" applyFill="1"/>
    <xf numFmtId="0" fontId="6" fillId="2" borderId="0" xfId="0" applyFont="1" applyFill="1"/>
    <xf numFmtId="0" fontId="5" fillId="2" borderId="0" xfId="0" applyFont="1" applyFill="1" applyBorder="1"/>
    <xf numFmtId="0" fontId="0" fillId="0" borderId="0" xfId="0" applyFill="1"/>
    <xf numFmtId="44" fontId="0" fillId="3" borderId="0" xfId="1" applyFont="1" applyFill="1" applyProtection="1"/>
    <xf numFmtId="44" fontId="0" fillId="4" borderId="0" xfId="1" applyFont="1" applyFill="1"/>
    <xf numFmtId="44" fontId="3" fillId="3" borderId="0" xfId="1" applyFont="1" applyFill="1" applyProtection="1"/>
    <xf numFmtId="0" fontId="3" fillId="2" borderId="0" xfId="0" applyFont="1" applyFill="1"/>
    <xf numFmtId="165" fontId="3" fillId="3" borderId="0" xfId="0" applyNumberFormat="1" applyFont="1" applyFill="1" applyAlignment="1">
      <alignment horizontal="center"/>
    </xf>
    <xf numFmtId="165" fontId="0" fillId="3" borderId="0" xfId="0" applyNumberFormat="1" applyFill="1" applyAlignment="1">
      <alignment horizontal="center"/>
    </xf>
    <xf numFmtId="0" fontId="0" fillId="4" borderId="0" xfId="0" applyFill="1" applyAlignment="1">
      <alignment horizontal="center"/>
    </xf>
    <xf numFmtId="164" fontId="0" fillId="3" borderId="0" xfId="0" applyNumberFormat="1" applyFill="1" applyAlignment="1">
      <alignment horizontal="center"/>
    </xf>
    <xf numFmtId="0" fontId="7" fillId="2" borderId="2" xfId="0" applyFont="1" applyFill="1" applyBorder="1"/>
    <xf numFmtId="0" fontId="8" fillId="2" borderId="2" xfId="0" applyFont="1" applyFill="1" applyBorder="1"/>
    <xf numFmtId="0" fontId="8" fillId="2" borderId="2" xfId="0" applyFont="1" applyFill="1" applyBorder="1" applyAlignment="1">
      <alignment horizontal="center" vertical="center"/>
    </xf>
    <xf numFmtId="44" fontId="3" fillId="3" borderId="0" xfId="1" applyFont="1" applyFill="1" applyAlignment="1">
      <alignment horizontal="center"/>
    </xf>
    <xf numFmtId="44" fontId="0" fillId="4" borderId="0" xfId="1" applyFont="1" applyFill="1" applyAlignment="1">
      <alignment horizontal="center"/>
    </xf>
    <xf numFmtId="44" fontId="0" fillId="3" borderId="0" xfId="1" applyFont="1" applyFill="1" applyAlignment="1">
      <alignment horizontal="center"/>
    </xf>
    <xf numFmtId="44" fontId="9" fillId="4" borderId="2" xfId="1" applyFont="1" applyFill="1" applyBorder="1" applyAlignment="1">
      <alignment horizontal="center"/>
    </xf>
    <xf numFmtId="44" fontId="2" fillId="3" borderId="0" xfId="1" applyFont="1" applyFill="1" applyAlignment="1">
      <alignment horizontal="center"/>
    </xf>
    <xf numFmtId="0" fontId="8" fillId="2" borderId="0" xfId="0" applyFont="1" applyFill="1" applyBorder="1"/>
    <xf numFmtId="0" fontId="8" fillId="2" borderId="0" xfId="0" applyFont="1" applyFill="1" applyBorder="1" applyAlignment="1">
      <alignment horizontal="center" vertical="center"/>
    </xf>
    <xf numFmtId="0" fontId="6" fillId="0" borderId="0" xfId="0" applyFont="1" applyFill="1"/>
    <xf numFmtId="0" fontId="0" fillId="0" borderId="9" xfId="0" applyFill="1" applyBorder="1"/>
    <xf numFmtId="0" fontId="4" fillId="0" borderId="0" xfId="0" applyFont="1" applyFill="1" applyAlignment="1">
      <alignment horizontal="right"/>
    </xf>
    <xf numFmtId="44" fontId="0" fillId="0" borderId="0" xfId="0" applyNumberFormat="1"/>
    <xf numFmtId="0" fontId="0" fillId="0" borderId="0" xfId="0" applyAlignment="1">
      <alignment horizontal="center"/>
    </xf>
    <xf numFmtId="44" fontId="0" fillId="0" borderId="11" xfId="0" applyNumberFormat="1" applyFill="1" applyBorder="1" applyAlignment="1">
      <alignment horizontal="center"/>
    </xf>
    <xf numFmtId="0" fontId="0" fillId="2" borderId="0" xfId="0" applyFill="1" applyBorder="1" applyAlignment="1">
      <alignment horizontal="center"/>
    </xf>
    <xf numFmtId="0" fontId="0" fillId="2" borderId="0" xfId="0" applyFill="1" applyAlignment="1">
      <alignment horizontal="center"/>
    </xf>
    <xf numFmtId="0" fontId="6" fillId="0" borderId="0" xfId="0" applyFont="1" applyFill="1" applyAlignment="1">
      <alignment horizontal="center"/>
    </xf>
    <xf numFmtId="0" fontId="6" fillId="2" borderId="0" xfId="0" applyFont="1" applyFill="1" applyAlignment="1">
      <alignment horizontal="center"/>
    </xf>
    <xf numFmtId="0" fontId="8" fillId="2" borderId="2" xfId="0" applyFont="1" applyFill="1" applyBorder="1" applyAlignment="1">
      <alignment horizontal="center"/>
    </xf>
    <xf numFmtId="0" fontId="5" fillId="2" borderId="0" xfId="0" applyFont="1" applyFill="1" applyAlignment="1">
      <alignment horizontal="center"/>
    </xf>
    <xf numFmtId="0" fontId="8" fillId="2" borderId="0" xfId="0" applyFont="1" applyFill="1" applyBorder="1" applyAlignment="1">
      <alignment horizontal="center"/>
    </xf>
    <xf numFmtId="2" fontId="6" fillId="0" borderId="0" xfId="0" applyNumberFormat="1" applyFont="1" applyFill="1" applyAlignment="1">
      <alignment horizontal="center"/>
    </xf>
    <xf numFmtId="164" fontId="0" fillId="2" borderId="0" xfId="0" applyNumberFormat="1" applyFill="1" applyBorder="1" applyAlignment="1">
      <alignment horizontal="center"/>
    </xf>
    <xf numFmtId="164" fontId="0" fillId="2" borderId="0" xfId="0" applyNumberFormat="1" applyFill="1" applyAlignment="1">
      <alignment horizontal="center"/>
    </xf>
    <xf numFmtId="44" fontId="6" fillId="0" borderId="0" xfId="1" applyFont="1" applyFill="1" applyAlignment="1">
      <alignment horizontal="center"/>
    </xf>
    <xf numFmtId="0" fontId="10" fillId="0" borderId="0" xfId="0" applyFont="1"/>
    <xf numFmtId="0" fontId="3" fillId="0" borderId="0" xfId="0" applyFont="1"/>
    <xf numFmtId="0" fontId="0" fillId="5" borderId="0" xfId="0" applyFill="1"/>
    <xf numFmtId="164" fontId="0" fillId="0" borderId="0" xfId="0" applyNumberFormat="1"/>
    <xf numFmtId="166" fontId="0" fillId="0" borderId="0" xfId="0" applyNumberFormat="1" applyAlignment="1">
      <alignment horizontal="center"/>
    </xf>
    <xf numFmtId="0" fontId="0" fillId="0" borderId="0" xfId="0" applyAlignment="1">
      <alignment horizontal="right"/>
    </xf>
    <xf numFmtId="44" fontId="16" fillId="0" borderId="0" xfId="1" applyFont="1" applyFill="1"/>
    <xf numFmtId="2" fontId="16" fillId="0" borderId="0" xfId="0" applyNumberFormat="1" applyFont="1" applyFill="1" applyAlignment="1">
      <alignment horizontal="center"/>
    </xf>
    <xf numFmtId="164" fontId="17" fillId="3" borderId="0" xfId="1" applyNumberFormat="1" applyFont="1" applyFill="1" applyBorder="1" applyAlignment="1">
      <alignment horizontal="center"/>
    </xf>
    <xf numFmtId="164" fontId="17" fillId="3" borderId="0" xfId="0" applyNumberFormat="1" applyFont="1" applyFill="1" applyBorder="1" applyAlignment="1">
      <alignment horizontal="center"/>
    </xf>
    <xf numFmtId="0" fontId="18" fillId="4" borderId="0" xfId="0" applyFont="1" applyFill="1" applyAlignment="1">
      <alignment horizontal="center"/>
    </xf>
    <xf numFmtId="164" fontId="17" fillId="4" borderId="0" xfId="0" applyNumberFormat="1" applyFont="1" applyFill="1" applyBorder="1" applyAlignment="1">
      <alignment horizontal="center"/>
    </xf>
    <xf numFmtId="2" fontId="16" fillId="0" borderId="0" xfId="0" applyNumberFormat="1" applyFont="1" applyFill="1" applyAlignment="1">
      <alignment horizontal="left"/>
    </xf>
    <xf numFmtId="0" fontId="15" fillId="2" borderId="0" xfId="0" applyFont="1" applyFill="1" applyBorder="1"/>
    <xf numFmtId="0" fontId="4" fillId="0" borderId="0" xfId="0" applyFont="1" applyFill="1" applyAlignment="1">
      <alignment horizontal="left"/>
    </xf>
    <xf numFmtId="9" fontId="16" fillId="0" borderId="0" xfId="30" applyFont="1" applyFill="1" applyAlignment="1">
      <alignment horizontal="center"/>
    </xf>
    <xf numFmtId="0" fontId="19" fillId="0" borderId="1" xfId="0" applyFont="1" applyFill="1" applyBorder="1"/>
    <xf numFmtId="8" fontId="19" fillId="0" borderId="11" xfId="0" applyNumberFormat="1" applyFont="1" applyFill="1" applyBorder="1" applyAlignment="1">
      <alignment horizontal="center"/>
    </xf>
    <xf numFmtId="0" fontId="1" fillId="5" borderId="0" xfId="0" applyFont="1" applyFill="1"/>
    <xf numFmtId="0" fontId="22" fillId="6" borderId="0" xfId="31"/>
    <xf numFmtId="0" fontId="24" fillId="0" borderId="0" xfId="0" applyFont="1"/>
    <xf numFmtId="0" fontId="25" fillId="0" borderId="2" xfId="0" applyFont="1" applyBorder="1"/>
    <xf numFmtId="0" fontId="0" fillId="0" borderId="0" xfId="0" applyBorder="1"/>
    <xf numFmtId="164" fontId="0" fillId="0" borderId="0" xfId="0" applyNumberFormat="1" applyBorder="1"/>
    <xf numFmtId="0" fontId="0" fillId="0" borderId="2" xfId="0" applyBorder="1"/>
    <xf numFmtId="164" fontId="0" fillId="0" borderId="2" xfId="0" applyNumberFormat="1" applyBorder="1"/>
    <xf numFmtId="0" fontId="19" fillId="0" borderId="0" xfId="0" applyFont="1"/>
    <xf numFmtId="165" fontId="0" fillId="0" borderId="0" xfId="0" applyNumberFormat="1"/>
    <xf numFmtId="9" fontId="19" fillId="0" borderId="0" xfId="30" applyFont="1"/>
    <xf numFmtId="165" fontId="19" fillId="0" borderId="0" xfId="0" applyNumberFormat="1" applyFont="1"/>
    <xf numFmtId="0" fontId="6" fillId="0" borderId="0" xfId="0" applyFont="1" applyFill="1" applyBorder="1"/>
    <xf numFmtId="0" fontId="6" fillId="0" borderId="2" xfId="0" applyFont="1" applyFill="1" applyBorder="1"/>
    <xf numFmtId="44" fontId="0" fillId="0" borderId="15" xfId="0" applyNumberFormat="1" applyFill="1" applyBorder="1" applyAlignment="1">
      <alignment horizontal="center"/>
    </xf>
    <xf numFmtId="0" fontId="19" fillId="0" borderId="15" xfId="0" applyNumberFormat="1" applyFont="1" applyFill="1" applyBorder="1" applyAlignment="1">
      <alignment horizontal="center"/>
    </xf>
    <xf numFmtId="17" fontId="0" fillId="5" borderId="0" xfId="0" applyNumberFormat="1" applyFill="1"/>
    <xf numFmtId="0" fontId="14" fillId="5" borderId="8" xfId="0" applyFont="1" applyFill="1" applyBorder="1"/>
    <xf numFmtId="0" fontId="14" fillId="5" borderId="4" xfId="0" applyFont="1" applyFill="1" applyBorder="1"/>
    <xf numFmtId="0" fontId="14" fillId="5" borderId="5" xfId="0" applyFont="1" applyFill="1" applyBorder="1"/>
    <xf numFmtId="0" fontId="21" fillId="5" borderId="9" xfId="0" applyFont="1" applyFill="1" applyBorder="1"/>
    <xf numFmtId="2" fontId="20" fillId="5" borderId="13" xfId="0" applyNumberFormat="1" applyFont="1" applyFill="1" applyBorder="1" applyAlignment="1">
      <alignment horizontal="center"/>
    </xf>
    <xf numFmtId="2" fontId="20" fillId="5" borderId="6" xfId="0" applyNumberFormat="1" applyFont="1" applyFill="1" applyBorder="1" applyAlignment="1">
      <alignment horizontal="center"/>
    </xf>
    <xf numFmtId="2" fontId="20" fillId="5" borderId="0" xfId="0" applyNumberFormat="1" applyFont="1" applyFill="1" applyBorder="1" applyAlignment="1">
      <alignment horizontal="center"/>
    </xf>
    <xf numFmtId="2" fontId="21" fillId="5" borderId="0" xfId="0" applyNumberFormat="1" applyFont="1" applyFill="1" applyBorder="1" applyAlignment="1">
      <alignment horizontal="center"/>
    </xf>
    <xf numFmtId="2" fontId="21" fillId="5" borderId="6" xfId="0" applyNumberFormat="1" applyFont="1" applyFill="1" applyBorder="1" applyAlignment="1">
      <alignment horizontal="center"/>
    </xf>
    <xf numFmtId="0" fontId="21" fillId="5" borderId="10" xfId="0" applyFont="1" applyFill="1" applyBorder="1"/>
    <xf numFmtId="10" fontId="21" fillId="5" borderId="3" xfId="30" applyNumberFormat="1" applyFont="1" applyFill="1" applyBorder="1" applyAlignment="1">
      <alignment horizontal="center"/>
    </xf>
    <xf numFmtId="10" fontId="21" fillId="5" borderId="7" xfId="30" applyNumberFormat="1" applyFont="1" applyFill="1" applyBorder="1" applyAlignment="1">
      <alignment horizontal="center"/>
    </xf>
    <xf numFmtId="0" fontId="21" fillId="5" borderId="8" xfId="0" applyFont="1" applyFill="1" applyBorder="1"/>
    <xf numFmtId="0" fontId="21" fillId="5" borderId="4" xfId="0" applyFont="1" applyFill="1" applyBorder="1"/>
    <xf numFmtId="0" fontId="21" fillId="5" borderId="5" xfId="0" applyFont="1" applyFill="1" applyBorder="1"/>
    <xf numFmtId="2" fontId="23" fillId="5" borderId="0" xfId="0" applyNumberFormat="1" applyFont="1" applyFill="1" applyBorder="1" applyAlignment="1">
      <alignment horizontal="center"/>
    </xf>
    <xf numFmtId="2" fontId="23" fillId="5" borderId="6" xfId="0" applyNumberFormat="1" applyFont="1" applyFill="1" applyBorder="1" applyAlignment="1">
      <alignment horizontal="center"/>
    </xf>
    <xf numFmtId="164" fontId="21" fillId="5" borderId="0" xfId="0" applyNumberFormat="1" applyFont="1" applyFill="1" applyBorder="1" applyAlignment="1">
      <alignment horizontal="center"/>
    </xf>
    <xf numFmtId="164" fontId="21" fillId="5" borderId="6" xfId="0" applyNumberFormat="1" applyFont="1" applyFill="1" applyBorder="1" applyAlignment="1">
      <alignment horizontal="center"/>
    </xf>
    <xf numFmtId="164" fontId="21" fillId="5" borderId="4" xfId="0" applyNumberFormat="1" applyFont="1" applyFill="1" applyBorder="1" applyAlignment="1">
      <alignment horizontal="center"/>
    </xf>
    <xf numFmtId="164" fontId="21" fillId="5" borderId="5" xfId="0" applyNumberFormat="1" applyFont="1" applyFill="1" applyBorder="1" applyAlignment="1">
      <alignment horizontal="center"/>
    </xf>
    <xf numFmtId="44" fontId="0" fillId="5" borderId="0" xfId="0" applyNumberFormat="1" applyFill="1"/>
    <xf numFmtId="164" fontId="21" fillId="5" borderId="3" xfId="0" applyNumberFormat="1" applyFont="1" applyFill="1" applyBorder="1" applyAlignment="1">
      <alignment horizontal="center"/>
    </xf>
    <xf numFmtId="164" fontId="21" fillId="5" borderId="7" xfId="0" applyNumberFormat="1" applyFont="1" applyFill="1" applyBorder="1" applyAlignment="1">
      <alignment horizontal="center"/>
    </xf>
    <xf numFmtId="0" fontId="0" fillId="5" borderId="0" xfId="0" applyFill="1" applyBorder="1"/>
    <xf numFmtId="44" fontId="0" fillId="5" borderId="0" xfId="0" applyNumberFormat="1" applyFill="1" applyBorder="1"/>
    <xf numFmtId="0" fontId="19" fillId="5" borderId="0" xfId="0" applyFont="1" applyFill="1" applyBorder="1"/>
    <xf numFmtId="0" fontId="20" fillId="5" borderId="0" xfId="0" applyFont="1" applyFill="1"/>
    <xf numFmtId="0" fontId="20" fillId="0" borderId="0" xfId="0" applyFont="1"/>
    <xf numFmtId="0" fontId="20" fillId="0" borderId="2" xfId="0" applyFont="1" applyBorder="1"/>
    <xf numFmtId="0" fontId="1" fillId="0" borderId="0" xfId="0" applyFont="1"/>
    <xf numFmtId="0" fontId="19" fillId="0" borderId="0" xfId="0" applyFont="1" applyAlignment="1">
      <alignment horizontal="center"/>
    </xf>
    <xf numFmtId="164" fontId="19" fillId="0" borderId="0" xfId="0" applyNumberFormat="1" applyFont="1" applyAlignment="1">
      <alignment horizontal="center"/>
    </xf>
    <xf numFmtId="10" fontId="19" fillId="0" borderId="0" xfId="0" applyNumberFormat="1" applyFont="1" applyAlignment="1">
      <alignment horizontal="center"/>
    </xf>
    <xf numFmtId="0" fontId="19" fillId="0" borderId="2" xfId="0" applyFont="1" applyBorder="1" applyAlignment="1">
      <alignment horizontal="center"/>
    </xf>
    <xf numFmtId="0" fontId="22" fillId="6" borderId="0" xfId="31" applyAlignment="1">
      <alignment horizontal="center"/>
    </xf>
    <xf numFmtId="164" fontId="19" fillId="0" borderId="0" xfId="0" applyNumberFormat="1" applyFont="1" applyBorder="1" applyAlignment="1">
      <alignment horizontal="center"/>
    </xf>
    <xf numFmtId="0" fontId="19" fillId="0" borderId="0" xfId="0" applyNumberFormat="1" applyFont="1" applyBorder="1" applyAlignment="1">
      <alignment horizontal="center"/>
    </xf>
    <xf numFmtId="0" fontId="0" fillId="0" borderId="0" xfId="0" applyFont="1"/>
    <xf numFmtId="0" fontId="26" fillId="0" borderId="0" xfId="0" applyFont="1" applyFill="1" applyAlignment="1">
      <alignment horizontal="center"/>
    </xf>
    <xf numFmtId="2" fontId="26" fillId="0" borderId="0" xfId="0" applyNumberFormat="1" applyFont="1" applyFill="1" applyAlignment="1">
      <alignment horizontal="center"/>
    </xf>
    <xf numFmtId="44" fontId="26" fillId="0" borderId="0" xfId="1" applyFont="1" applyFill="1" applyAlignment="1">
      <alignment horizontal="center"/>
    </xf>
    <xf numFmtId="2" fontId="26" fillId="5" borderId="16" xfId="0" applyNumberFormat="1" applyFont="1" applyFill="1" applyBorder="1" applyAlignment="1">
      <alignment horizontal="left"/>
    </xf>
    <xf numFmtId="0" fontId="0" fillId="5" borderId="1" xfId="0" applyFill="1" applyBorder="1"/>
    <xf numFmtId="2" fontId="16" fillId="5" borderId="1" xfId="0" applyNumberFormat="1" applyFont="1" applyFill="1" applyBorder="1" applyAlignment="1">
      <alignment horizontal="center"/>
    </xf>
    <xf numFmtId="0" fontId="4" fillId="5" borderId="1" xfId="0" applyFont="1" applyFill="1" applyBorder="1" applyAlignment="1">
      <alignment horizontal="left"/>
    </xf>
    <xf numFmtId="0" fontId="4" fillId="5" borderId="17" xfId="0" applyFont="1" applyFill="1" applyBorder="1" applyAlignment="1">
      <alignment horizontal="left"/>
    </xf>
    <xf numFmtId="2" fontId="16" fillId="5" borderId="18" xfId="0" applyNumberFormat="1" applyFont="1" applyFill="1" applyBorder="1" applyAlignment="1">
      <alignment horizontal="left"/>
    </xf>
    <xf numFmtId="0" fontId="0" fillId="5" borderId="2" xfId="0" applyFill="1" applyBorder="1"/>
    <xf numFmtId="0" fontId="0" fillId="5" borderId="2" xfId="0" applyFill="1" applyBorder="1" applyAlignment="1">
      <alignment horizontal="center"/>
    </xf>
    <xf numFmtId="0" fontId="0" fillId="5" borderId="19" xfId="0" applyFill="1" applyBorder="1" applyAlignment="1">
      <alignment horizontal="center"/>
    </xf>
    <xf numFmtId="0" fontId="20" fillId="0" borderId="0" xfId="0" applyFont="1" applyBorder="1"/>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center" vertical="center"/>
    </xf>
    <xf numFmtId="0" fontId="0" fillId="3" borderId="1" xfId="0" applyFill="1" applyBorder="1"/>
    <xf numFmtId="0" fontId="0" fillId="4" borderId="1" xfId="0" applyFill="1" applyBorder="1"/>
    <xf numFmtId="164" fontId="16" fillId="0" borderId="0" xfId="1" applyNumberFormat="1" applyFont="1" applyFill="1" applyAlignment="1">
      <alignment horizontal="center"/>
    </xf>
    <xf numFmtId="164" fontId="16" fillId="0" borderId="2" xfId="1" applyNumberFormat="1" applyFont="1" applyFill="1" applyBorder="1" applyAlignment="1">
      <alignment horizontal="center"/>
    </xf>
    <xf numFmtId="164" fontId="16" fillId="0" borderId="0" xfId="1" applyNumberFormat="1" applyFont="1" applyFill="1" applyBorder="1" applyAlignment="1">
      <alignment horizontal="center"/>
    </xf>
    <xf numFmtId="0" fontId="19" fillId="0" borderId="16" xfId="0" applyFont="1" applyFill="1" applyBorder="1"/>
    <xf numFmtId="0" fontId="0" fillId="0" borderId="1" xfId="0" applyBorder="1"/>
    <xf numFmtId="0" fontId="0" fillId="0" borderId="17" xfId="0" applyBorder="1"/>
    <xf numFmtId="0" fontId="0" fillId="0" borderId="19" xfId="0" applyBorder="1"/>
    <xf numFmtId="0" fontId="18" fillId="0" borderId="0" xfId="0" applyFont="1"/>
    <xf numFmtId="0" fontId="22" fillId="6" borderId="4" xfId="31" applyBorder="1" applyAlignment="1">
      <alignment horizontal="center"/>
    </xf>
    <xf numFmtId="0" fontId="22" fillId="6" borderId="5" xfId="31" applyBorder="1" applyAlignment="1">
      <alignment horizontal="center"/>
    </xf>
    <xf numFmtId="0" fontId="22" fillId="6" borderId="0" xfId="31" applyBorder="1" applyAlignment="1">
      <alignment horizontal="center" vertical="center"/>
    </xf>
    <xf numFmtId="0" fontId="22" fillId="6" borderId="6" xfId="31" applyBorder="1" applyAlignment="1">
      <alignment horizontal="center" vertical="center"/>
    </xf>
    <xf numFmtId="0" fontId="13" fillId="5" borderId="0" xfId="0" applyFont="1" applyFill="1" applyAlignment="1">
      <alignment horizontal="center" wrapText="1"/>
    </xf>
    <xf numFmtId="0" fontId="22" fillId="6" borderId="8" xfId="31" applyBorder="1" applyAlignment="1">
      <alignment horizontal="right" vertical="center"/>
    </xf>
    <xf numFmtId="0" fontId="22" fillId="6" borderId="9" xfId="31" applyBorder="1" applyAlignment="1">
      <alignment horizontal="right" vertical="center"/>
    </xf>
    <xf numFmtId="0" fontId="22" fillId="6" borderId="8" xfId="31" applyBorder="1" applyAlignment="1">
      <alignment horizontal="left" vertical="center" indent="1"/>
    </xf>
    <xf numFmtId="0" fontId="22" fillId="6" borderId="9" xfId="31" applyBorder="1" applyAlignment="1">
      <alignment horizontal="left" vertical="center" indent="1"/>
    </xf>
    <xf numFmtId="0" fontId="22" fillId="6" borderId="14" xfId="31" applyBorder="1" applyAlignment="1">
      <alignment horizontal="center" vertical="center"/>
    </xf>
    <xf numFmtId="0" fontId="22" fillId="6" borderId="13" xfId="31" applyBorder="1" applyAlignment="1">
      <alignment horizontal="center" vertical="center"/>
    </xf>
    <xf numFmtId="0" fontId="22" fillId="6" borderId="5" xfId="31" applyBorder="1" applyAlignment="1">
      <alignment horizontal="center" vertical="center" wrapText="1"/>
    </xf>
    <xf numFmtId="0" fontId="22" fillId="6" borderId="6" xfId="31" applyBorder="1" applyAlignment="1">
      <alignment horizontal="center" vertical="center" wrapText="1"/>
    </xf>
    <xf numFmtId="0" fontId="0" fillId="0" borderId="0" xfId="0" applyFill="1" applyBorder="1" applyAlignment="1">
      <alignment horizontal="left" wrapText="1"/>
    </xf>
    <xf numFmtId="0" fontId="0" fillId="0" borderId="12" xfId="0" applyFill="1" applyBorder="1" applyAlignment="1">
      <alignment horizontal="left" wrapText="1"/>
    </xf>
    <xf numFmtId="0" fontId="0" fillId="0" borderId="0" xfId="0" applyFont="1" applyAlignment="1">
      <alignment horizontal="left" wrapText="1"/>
    </xf>
    <xf numFmtId="0" fontId="19" fillId="7" borderId="0" xfId="0" applyFont="1" applyFill="1" applyAlignment="1">
      <alignment horizontal="center"/>
    </xf>
    <xf numFmtId="2" fontId="26" fillId="7" borderId="0" xfId="0" applyNumberFormat="1" applyFont="1" applyFill="1" applyAlignment="1">
      <alignment horizontal="center"/>
    </xf>
    <xf numFmtId="166" fontId="0" fillId="7" borderId="0" xfId="0" applyNumberFormat="1" applyFill="1" applyAlignment="1">
      <alignment horizontal="center"/>
    </xf>
    <xf numFmtId="44" fontId="6" fillId="7" borderId="0" xfId="1" applyFont="1" applyFill="1" applyAlignment="1">
      <alignment horizontal="center"/>
    </xf>
    <xf numFmtId="44" fontId="26" fillId="0" borderId="0" xfId="1" applyFont="1" applyFill="1"/>
  </cellXfs>
  <cellStyles count="90">
    <cellStyle name="Accent1" xfId="31" builtinId="29"/>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Normal" xfId="0" builtinId="0"/>
    <cellStyle name="Percent" xfId="30"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JP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0</xdr:row>
      <xdr:rowOff>609603</xdr:rowOff>
    </xdr:from>
    <xdr:to>
      <xdr:col>13</xdr:col>
      <xdr:colOff>95249</xdr:colOff>
      <xdr:row>1</xdr:row>
      <xdr:rowOff>3949</xdr:rowOff>
    </xdr:to>
    <xdr:pic>
      <xdr:nvPicPr>
        <xdr:cNvPr id="4" name="Picture 4" descr="01UICALS-metallic.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0" y="609603"/>
          <a:ext cx="3057524" cy="70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139700</xdr:colOff>
      <xdr:row>2</xdr:row>
      <xdr:rowOff>50800</xdr:rowOff>
    </xdr:from>
    <xdr:to>
      <xdr:col>11</xdr:col>
      <xdr:colOff>533400</xdr:colOff>
      <xdr:row>26</xdr:row>
      <xdr:rowOff>0</xdr:rowOff>
    </xdr:to>
    <xdr:pic>
      <xdr:nvPicPr>
        <xdr:cNvPr id="2" name="Picture 1" descr="IMG_5943.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2800" y="1536700"/>
          <a:ext cx="7124700" cy="4749800"/>
        </a:xfrm>
        <a:prstGeom prst="rect">
          <a:avLst/>
        </a:prstGeom>
      </xdr:spPr>
    </xdr:pic>
    <xdr:clientData/>
  </xdr:twoCellAnchor>
  <xdr:twoCellAnchor editAs="oneCell">
    <xdr:from>
      <xdr:col>0</xdr:col>
      <xdr:colOff>457200</xdr:colOff>
      <xdr:row>0</xdr:row>
      <xdr:rowOff>666750</xdr:rowOff>
    </xdr:from>
    <xdr:to>
      <xdr:col>6</xdr:col>
      <xdr:colOff>495300</xdr:colOff>
      <xdr:row>1</xdr:row>
      <xdr:rowOff>9525</xdr:rowOff>
    </xdr:to>
    <xdr:pic>
      <xdr:nvPicPr>
        <xdr:cNvPr id="5" name="Picture 4" descr="http://ext.wsu.edu/identity/ext/extcolor.gif"/>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666750"/>
          <a:ext cx="35814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333374</xdr:colOff>
      <xdr:row>0</xdr:row>
      <xdr:rowOff>180974</xdr:rowOff>
    </xdr:from>
    <xdr:to>
      <xdr:col>11</xdr:col>
      <xdr:colOff>552449</xdr:colOff>
      <xdr:row>37</xdr:row>
      <xdr:rowOff>38099</xdr:rowOff>
    </xdr:to>
    <xdr:sp macro="" textlink="">
      <xdr:nvSpPr>
        <xdr:cNvPr id="2" name="TextBox 1"/>
        <xdr:cNvSpPr txBox="1"/>
      </xdr:nvSpPr>
      <xdr:spPr>
        <a:xfrm>
          <a:off x="333374" y="180974"/>
          <a:ext cx="6924675" cy="690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Introduction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Consumer demand for locally produced, high quality foods has expanded opportunities for small scale enterprises such as pastured poultry producers. The widespread growth in farmers’ markets across the nation creates opportunities for small-scale producers to meet consumers and test local market demand for their products. Many consider pastured poultry to be healthier and more flavorful. A growing number of consumers also support humanely raised protein sources (Laux, 2012).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Raising pastured poultry appeals to smaller producers as it has relatively low entry costs. Producers can charge more for poultry that is pastured, rather than raised in a traditional large confinement operation. However, they need to know all their production costs and what they can charge in order to determine if their pastured poultry enterprise will be profitable.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Costs and returns for organic broilers are compared for two breeds, the Cornish Cross, which is the industry standard, a hybrid meat breed developed for high feed efficiency and quick maturation, and the slower maturing Slow Cornish Cross that is better adapted to pastured production. Data from five years of trials conducted at Washington State University’s Experiment Station in Puyallup, WA, were used to compare broiler production using chicken “tractors,” or movable pens. The chickens provided fertilizer for organic vegetable production at the site.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Requirements for organic poultry production were established by U.S. Department of Agriculture under the regulations for organic labeling in 2002 (Dimitri and Greene, 2002). Certified organic broilers must not receive antibiotics or growth producing hormones. Sick animals must be treated, even if they will lose their organic status. Organic and non-organic animals must be raised separately. Their feed must be 100% organic, without any animal byproducts. Animals must have access to the outdoors, shade, fresh air and sunlight, suitable for each stage of production. Finally, manure must be managed properly to prevent contamination of soil, water, or crops.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Producers interested in raising pastured poultry production for sale on a small scale will first need to estimate their costs of production so they can determine the consumer demand at that price. Their customers will want to know the selling price per pound before committing to their purchase. Small scale producers may want to take orders and get deposits from their customers.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Processing poultry for sale may need to be done at a custom facility, if available nearby. Economically it may not be a feasible for a small scale producer to invest in poultry processing equipment and facilities, particularly if they are just starting out. Alternatively they may be able to get a size exemption from state regulations and process the chickens on their farm themselves. This analysis assumes that producers will use a custom facility. A</a:t>
          </a:r>
          <a:r>
            <a:rPr lang="en-US" sz="1100" baseline="0">
              <a:solidFill>
                <a:schemeClr val="dk1"/>
              </a:solidFill>
              <a:effectLst/>
              <a:latin typeface="+mn-lt"/>
              <a:ea typeface="+mn-ea"/>
              <a:cs typeface="+mn-cs"/>
            </a:rPr>
            <a:t> detailed examination of small scale processing facilities and regulations was beyond the scope of this study.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production guide uses actual costs and returns averaged over five seasons near Puyallup, WA. Producers can use the spreadsheet version of the broiler budgets in order to enter their own cost of production estimates.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0</xdr:row>
      <xdr:rowOff>161925</xdr:rowOff>
    </xdr:from>
    <xdr:to>
      <xdr:col>12</xdr:col>
      <xdr:colOff>228600</xdr:colOff>
      <xdr:row>41</xdr:row>
      <xdr:rowOff>19050</xdr:rowOff>
    </xdr:to>
    <xdr:sp macro="" textlink="">
      <xdr:nvSpPr>
        <xdr:cNvPr id="2" name="TextBox 1"/>
        <xdr:cNvSpPr txBox="1"/>
      </xdr:nvSpPr>
      <xdr:spPr>
        <a:xfrm>
          <a:off x="285750" y="161925"/>
          <a:ext cx="7258050" cy="7667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Background: Consumer Demand for Organics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Consumer demand for organic food has risen steadily since the USDA organic standards were established in 2002. While the rate of demand in growth slowed, along with the U.S. economy, from 2007-2009, the overall demand for organic products has steadily grown (Fig 1). In 2012, U.S. organic food sales were estimated at $28 billion (Greene, 2013).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Nearly 30.6 million organic broilers were produced in the U.S. in 2008 (USDA-NASS) by organic producers, including both certified and exempt. This number is approximately one-third of one percent of total U.S. broilers (measured at 8.91 billion in the 2007 Ag. Census).  Farmers received an average price of $6.40 per organic broiler in 2008. Nearly two-thirds of the 2008 sales for U.S. organic broilers were in California, which had $129 million in sales, followed by Pennsylvania with $15 million and Iowa with $8.8 million (USDA-NASS). Of the total $195.8 million in organic broiler sales in 2008, 59% of sales were for broilers from certified organic producers. The remaining sales were for broilers from non-certified producers (Greene, 2013). The majority of broiler sales were at the wholesale level (81%), with direct-to-retail making up 13% of sales and direct-to-consumer sales of 6% of sales (Greene, 2013).</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Small-scale poultry production and processing as presented in this bulletin is quite expensive relative to commercial organic production. 2012 Census of Agriculture reported that U.S. broiler producers averaged 257,000 birds per operation in 2012 (USDA-NASS). A 2008 Organic Producers Survey reported 237 farms, of which 69 were exempt (1,000 birds per year or less). The exempt farms averaged 72 birds per year, compared to the 168 certified organic producers, who averaged 182,000 birds per year. The larger certified organic producers will have significant economies of scale compared to the exempt operations, which will likely be similar to those presented in this publication. In these trials, two batches of 75 day-old chicks were purchased each year, one batch of Cornish Cross and one batch of Slow Cornish Cross.</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Figure 1. Annual organic food sales in the U.S. ($ billion) and annual growth rate in U.S. organic food sales, 2004-2014. </a:t>
          </a:r>
          <a:endParaRPr lang="en-US">
            <a:effectLst/>
          </a:endParaRPr>
        </a:p>
        <a:p>
          <a:r>
            <a:rPr lang="en-US" sz="1100">
              <a:solidFill>
                <a:schemeClr val="dk1"/>
              </a:solidFill>
              <a:effectLst/>
              <a:latin typeface="+mn-lt"/>
              <a:ea typeface="+mn-ea"/>
              <a:cs typeface="+mn-cs"/>
            </a:rPr>
            <a:t>Source: This chart appears in </a:t>
          </a:r>
          <a:r>
            <a:rPr lang="en-US" sz="1100" i="1">
              <a:solidFill>
                <a:schemeClr val="dk1"/>
              </a:solidFill>
              <a:effectLst/>
              <a:latin typeface="+mn-lt"/>
              <a:ea typeface="+mn-ea"/>
              <a:cs typeface="+mn-cs"/>
            </a:rPr>
            <a:t>Agricultural Resources and Environmental Indicators, 2012 Edition</a:t>
          </a:r>
          <a:r>
            <a:rPr lang="en-US" sz="1100">
              <a:solidFill>
                <a:schemeClr val="dk1"/>
              </a:solidFill>
              <a:effectLst/>
              <a:latin typeface="+mn-lt"/>
              <a:ea typeface="+mn-ea"/>
              <a:cs typeface="+mn-cs"/>
            </a:rPr>
            <a:t>, EIB-98, August 2012.</a:t>
          </a:r>
          <a:endParaRPr lang="en-US">
            <a:effectLst/>
          </a:endParaRPr>
        </a:p>
        <a:p>
          <a:endParaRPr lang="en-US" sz="1100"/>
        </a:p>
      </xdr:txBody>
    </xdr:sp>
    <xdr:clientData/>
  </xdr:twoCellAnchor>
  <xdr:twoCellAnchor editAs="oneCell">
    <xdr:from>
      <xdr:col>0</xdr:col>
      <xdr:colOff>390525</xdr:colOff>
      <xdr:row>23</xdr:row>
      <xdr:rowOff>180975</xdr:rowOff>
    </xdr:from>
    <xdr:to>
      <xdr:col>8</xdr:col>
      <xdr:colOff>485775</xdr:colOff>
      <xdr:row>37</xdr:row>
      <xdr:rowOff>114300</xdr:rowOff>
    </xdr:to>
    <xdr:pic>
      <xdr:nvPicPr>
        <xdr:cNvPr id="3" name="Picture 2"/>
        <xdr:cNvPicPr/>
      </xdr:nvPicPr>
      <xdr:blipFill>
        <a:blip xmlns:r="http://schemas.openxmlformats.org/officeDocument/2006/relationships" r:embed="rId1"/>
        <a:stretch>
          <a:fillRect/>
        </a:stretch>
      </xdr:blipFill>
      <xdr:spPr>
        <a:xfrm>
          <a:off x="390525" y="4562475"/>
          <a:ext cx="4972050" cy="2600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31750</xdr:colOff>
      <xdr:row>29</xdr:row>
      <xdr:rowOff>52916</xdr:rowOff>
    </xdr:from>
    <xdr:to>
      <xdr:col>3</xdr:col>
      <xdr:colOff>931334</xdr:colOff>
      <xdr:row>46</xdr:row>
      <xdr:rowOff>177800</xdr:rowOff>
    </xdr:to>
    <xdr:sp macro="" textlink="">
      <xdr:nvSpPr>
        <xdr:cNvPr id="2" name="TextBox 1"/>
        <xdr:cNvSpPr txBox="1"/>
      </xdr:nvSpPr>
      <xdr:spPr>
        <a:xfrm>
          <a:off x="226483" y="5226049"/>
          <a:ext cx="5217584" cy="3291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Results</a:t>
          </a:r>
        </a:p>
        <a:p>
          <a:endParaRPr lang="en-US" sz="1200" b="1">
            <a:solidFill>
              <a:schemeClr val="dk1"/>
            </a:solidFill>
            <a:effectLst/>
            <a:latin typeface="+mn-lt"/>
            <a:ea typeface="+mn-ea"/>
            <a:cs typeface="+mn-cs"/>
          </a:endParaRPr>
        </a:p>
        <a:p>
          <a:r>
            <a:rPr lang="en-US" sz="1100">
              <a:solidFill>
                <a:schemeClr val="dk1"/>
              </a:solidFill>
              <a:effectLst/>
              <a:latin typeface="+mn-lt"/>
              <a:ea typeface="+mn-ea"/>
              <a:cs typeface="+mn-cs"/>
            </a:rPr>
            <a:t>In five years of trials at the WSU Puyallup Experiment station, standard CC broilers were compared to slower maturing meat breeds. Data for five years of CC production are compared to four years of Cornish Cross Slow (CCS) production as a basis for the estimates used in this bulletin. The CCS breed is still a hybrid bred for meat production, but with fewer leg, heart, and heat sensitivity problems. However, CCS broilers take longer to finish and will not attain the same size as the standard CC broilers. In our trials, the CC broilers had an average carcass weight of 4.71 lb at 8.17 weeks compared to the CCS broilers with an average weight of 3.50 lb at 11 weeks (Table 1). For the CC chickens, feed conversion averaged 3.71 lb of feed per pound of finished meat over 5 different years.  The CCS chickens required 47% more feed, on average, over 4 years of trials. They averaged 5.51 lb of feed per pound of finished meat. Producers may wish to increase the carcass weight by waiting to butcher until the birds are slightly heavier.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CCS had lower mortality, averaging 6.67% over four years of trials, and ranging from 1% to 19%. Mortality rates for CC averaged 12.00% over five years, and ranged from 4% to 22%. </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428625</xdr:colOff>
      <xdr:row>0</xdr:row>
      <xdr:rowOff>171450</xdr:rowOff>
    </xdr:from>
    <xdr:to>
      <xdr:col>9</xdr:col>
      <xdr:colOff>266700</xdr:colOff>
      <xdr:row>28</xdr:row>
      <xdr:rowOff>28575</xdr:rowOff>
    </xdr:to>
    <xdr:sp macro="" textlink="">
      <xdr:nvSpPr>
        <xdr:cNvPr id="2" name="TextBox 1"/>
        <xdr:cNvSpPr txBox="1"/>
      </xdr:nvSpPr>
      <xdr:spPr>
        <a:xfrm>
          <a:off x="428625" y="171450"/>
          <a:ext cx="5324475" cy="519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References</a:t>
          </a:r>
        </a:p>
        <a:p>
          <a:r>
            <a:rPr lang="en-US" sz="1100">
              <a:solidFill>
                <a:schemeClr val="dk1"/>
              </a:solidFill>
              <a:effectLst/>
              <a:latin typeface="+mn-lt"/>
              <a:ea typeface="+mn-ea"/>
              <a:cs typeface="+mn-cs"/>
            </a:rPr>
            <a:t>Fanatico, Anne. Updated by Betsy Conner, 2010. Meat Chicken Breeds for Pastured Production. ATTRA, National Sustainable Agriculture Information Service, </a:t>
          </a:r>
          <a:r>
            <a:rPr lang="en-US" sz="1100" u="sng">
              <a:solidFill>
                <a:schemeClr val="dk1"/>
              </a:solidFill>
              <a:effectLst/>
              <a:latin typeface="+mn-lt"/>
              <a:ea typeface="+mn-ea"/>
              <a:cs typeface="+mn-cs"/>
              <a:hlinkClick xmlns:r="http://schemas.openxmlformats.org/officeDocument/2006/relationships" r:id=""/>
            </a:rPr>
            <a:t>http://www.attra.ncat.org</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Fanatico, Anne and Holly Born. 2002. Label Rouge: Pasture-Based Poultry Production in France. ATTRA, National Sustainable Agriculture Information Service. </a:t>
          </a:r>
          <a:r>
            <a:rPr lang="en-US" sz="1100" u="sng">
              <a:solidFill>
                <a:schemeClr val="dk1"/>
              </a:solidFill>
              <a:effectLst/>
              <a:latin typeface="+mn-lt"/>
              <a:ea typeface="+mn-ea"/>
              <a:cs typeface="+mn-cs"/>
              <a:hlinkClick xmlns:r="http://schemas.openxmlformats.org/officeDocument/2006/relationships" r:id=""/>
            </a:rPr>
            <a:t>http://cecentralsierra.ucanr.org/files/122130.pdf</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Greene, Catherine. 2013. Growth Patterns in the U.S. Organic Industry. Amber Waves, Oct. 2013. </a:t>
          </a:r>
          <a:r>
            <a:rPr lang="en-US" sz="1100" u="sng">
              <a:solidFill>
                <a:schemeClr val="dk1"/>
              </a:solidFill>
              <a:effectLst/>
              <a:latin typeface="+mn-lt"/>
              <a:ea typeface="+mn-ea"/>
              <a:cs typeface="+mn-cs"/>
              <a:hlinkClick xmlns:r="http://schemas.openxmlformats.org/officeDocument/2006/relationships" r:id=""/>
            </a:rPr>
            <a:t>http://www.ers.usda.gov/amber-waves/2013-october/growth-patterns-in-the-us-organic-industry.aspx#.U2f-51dfCjw</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Laux, Marsha. 2012. Pastured Poultry Profile (revised). Agricultural Marketing Resource Center, Iowa State University. </a:t>
          </a:r>
          <a:r>
            <a:rPr lang="en-US" sz="1100" u="sng">
              <a:solidFill>
                <a:schemeClr val="dk1"/>
              </a:solidFill>
              <a:effectLst/>
              <a:latin typeface="+mn-lt"/>
              <a:ea typeface="+mn-ea"/>
              <a:cs typeface="+mn-cs"/>
              <a:hlinkClick xmlns:r="http://schemas.openxmlformats.org/officeDocument/2006/relationships" r:id=""/>
            </a:rPr>
            <a:t>http://www.agmrc.org/commodities__products/livestock/poultry/pastured-poultry-profile/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Resources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Season Farms Ltd.</a:t>
          </a:r>
        </a:p>
        <a:p>
          <a:r>
            <a:rPr lang="en-US" sz="1100">
              <a:solidFill>
                <a:schemeClr val="dk1"/>
              </a:solidFill>
              <a:effectLst/>
              <a:latin typeface="+mn-lt"/>
              <a:ea typeface="+mn-ea"/>
              <a:cs typeface="+mn-cs"/>
            </a:rPr>
            <a:t>http://inseasonfarms.wordpress.com/</a:t>
          </a:r>
        </a:p>
        <a:p>
          <a:r>
            <a:rPr lang="en-US" sz="1100" u="sng">
              <a:solidFill>
                <a:schemeClr val="dk1"/>
              </a:solidFill>
              <a:effectLst/>
              <a:latin typeface="+mn-lt"/>
              <a:ea typeface="+mn-ea"/>
              <a:cs typeface="+mn-cs"/>
              <a:hlinkClick xmlns:r="http://schemas.openxmlformats.org/officeDocument/2006/relationships" r:id=""/>
            </a:rPr>
            <a:t>27831 Huntingdon Rd </a:t>
          </a:r>
          <a:br>
            <a:rPr lang="en-US" sz="1100" u="sng">
              <a:solidFill>
                <a:schemeClr val="dk1"/>
              </a:solidFill>
              <a:effectLst/>
              <a:latin typeface="+mn-lt"/>
              <a:ea typeface="+mn-ea"/>
              <a:cs typeface="+mn-cs"/>
              <a:hlinkClick xmlns:r="http://schemas.openxmlformats.org/officeDocument/2006/relationships" r:id=""/>
            </a:rPr>
          </a:br>
          <a:r>
            <a:rPr lang="en-US" sz="1100" u="sng">
              <a:solidFill>
                <a:schemeClr val="dk1"/>
              </a:solidFill>
              <a:effectLst/>
              <a:latin typeface="+mn-lt"/>
              <a:ea typeface="+mn-ea"/>
              <a:cs typeface="+mn-cs"/>
              <a:hlinkClick xmlns:r="http://schemas.openxmlformats.org/officeDocument/2006/relationships" r:id=""/>
            </a:rPr>
            <a:t>Abbotsford, BC V4X 1B6‎</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 (604) 857-5781</a:t>
          </a:r>
        </a:p>
        <a:p>
          <a:r>
            <a:rPr lang="en-US" sz="1100">
              <a:solidFill>
                <a:schemeClr val="dk1"/>
              </a:solidFill>
              <a:effectLst/>
              <a:latin typeface="+mn-lt"/>
              <a:ea typeface="+mn-ea"/>
              <a:cs typeface="+mn-cs"/>
            </a:rPr>
            <a:t>Mon - Fri: 9:00 am - 5:00 pm</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Supplier of certified organic feeds based in British Columbia, Canada, with delivery available to Washington and Oregon.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gecon/Dropbox/chickens/budget%20example,%20dai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ummary"/>
      <sheetName val="Table 1 Enterprise Budget "/>
      <sheetName val="Table 2 Capital Costs"/>
      <sheetName val="Amortization Factors"/>
      <sheetName val="Tables 3 &amp; 4"/>
      <sheetName val="Table 5"/>
    </sheetNames>
    <sheetDataSet>
      <sheetData sheetId="0"/>
      <sheetData sheetId="1">
        <row r="3">
          <cell r="D3">
            <v>226.5</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M33"/>
  <sheetViews>
    <sheetView tabSelected="1" topLeftCell="A2" zoomScale="80" zoomScaleNormal="80" workbookViewId="0">
      <selection activeCell="U10" sqref="U10"/>
    </sheetView>
  </sheetViews>
  <sheetFormatPr defaultColWidth="8.81640625" defaultRowHeight="14.5" x14ac:dyDescent="0.35"/>
  <cols>
    <col min="1" max="12" width="8.81640625" style="62"/>
    <col min="13" max="13" width="1" style="62" customWidth="1"/>
    <col min="14" max="16384" width="8.81640625" style="62"/>
  </cols>
  <sheetData>
    <row r="1" spans="2:2" ht="103.5" customHeight="1" x14ac:dyDescent="0.35">
      <c r="B1"/>
    </row>
    <row r="18" spans="2:13" ht="56.15" customHeight="1" x14ac:dyDescent="0.35"/>
    <row r="21" spans="2:13" x14ac:dyDescent="0.35">
      <c r="C21"/>
    </row>
    <row r="28" spans="2:13" ht="15.5" x14ac:dyDescent="0.35">
      <c r="K28" s="78" t="s">
        <v>93</v>
      </c>
    </row>
    <row r="29" spans="2:13" ht="84" customHeight="1" x14ac:dyDescent="0.65">
      <c r="B29" s="164" t="s">
        <v>125</v>
      </c>
      <c r="C29" s="164"/>
      <c r="D29" s="164"/>
      <c r="E29" s="164"/>
      <c r="F29" s="164"/>
      <c r="G29" s="164"/>
      <c r="H29" s="164"/>
      <c r="I29" s="164"/>
      <c r="J29" s="164"/>
      <c r="K29" s="164"/>
      <c r="L29" s="164"/>
      <c r="M29" s="164"/>
    </row>
    <row r="31" spans="2:13" x14ac:dyDescent="0.35">
      <c r="C31" s="24" t="s">
        <v>86</v>
      </c>
      <c r="D31" s="24"/>
      <c r="E31" s="24"/>
      <c r="F31" s="24"/>
      <c r="G31" s="24"/>
      <c r="H31" s="24"/>
    </row>
    <row r="33" spans="7:7" x14ac:dyDescent="0.35">
      <c r="G33" s="94"/>
    </row>
  </sheetData>
  <mergeCells count="1">
    <mergeCell ref="B29:M29"/>
  </mergeCells>
  <pageMargins left="0.7" right="0.7" top="0.75" bottom="0.75" header="0.3" footer="0.3"/>
  <pageSetup scale="78"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28"/>
  <sheetViews>
    <sheetView workbookViewId="0">
      <selection activeCell="A27" sqref="A27:D28"/>
    </sheetView>
  </sheetViews>
  <sheetFormatPr defaultColWidth="8.81640625" defaultRowHeight="14.5" x14ac:dyDescent="0.35"/>
  <cols>
    <col min="1" max="1" width="45.7265625" customWidth="1"/>
  </cols>
  <sheetData>
    <row r="1" spans="1:2" ht="15.5" x14ac:dyDescent="0.35">
      <c r="A1" s="125" t="s">
        <v>111</v>
      </c>
    </row>
    <row r="2" spans="1:2" ht="15.5" x14ac:dyDescent="0.35">
      <c r="A2" s="79" t="s">
        <v>3</v>
      </c>
      <c r="B2" s="79" t="s">
        <v>102</v>
      </c>
    </row>
    <row r="3" spans="1:2" x14ac:dyDescent="0.35">
      <c r="A3" s="61" t="s">
        <v>64</v>
      </c>
    </row>
    <row r="4" spans="1:2" x14ac:dyDescent="0.35">
      <c r="A4" t="s">
        <v>50</v>
      </c>
      <c r="B4" s="89">
        <v>250</v>
      </c>
    </row>
    <row r="5" spans="1:2" x14ac:dyDescent="0.35">
      <c r="A5" t="s">
        <v>51</v>
      </c>
      <c r="B5" s="86">
        <v>0</v>
      </c>
    </row>
    <row r="6" spans="1:2" x14ac:dyDescent="0.35">
      <c r="A6" t="s">
        <v>52</v>
      </c>
      <c r="B6" s="86">
        <v>10</v>
      </c>
    </row>
    <row r="7" spans="1:2" x14ac:dyDescent="0.35">
      <c r="A7" t="s">
        <v>53</v>
      </c>
      <c r="B7" s="88">
        <v>0.06</v>
      </c>
    </row>
    <row r="8" spans="1:2" x14ac:dyDescent="0.35">
      <c r="A8" t="s">
        <v>54</v>
      </c>
      <c r="B8" s="63">
        <f>(B4-B5)/B6</f>
        <v>25</v>
      </c>
    </row>
    <row r="9" spans="1:2" x14ac:dyDescent="0.35">
      <c r="A9" s="84" t="s">
        <v>55</v>
      </c>
      <c r="B9" s="85">
        <f>(B4+B5)/2*B7</f>
        <v>7.5</v>
      </c>
    </row>
    <row r="11" spans="1:2" x14ac:dyDescent="0.35">
      <c r="A11" s="133" t="s">
        <v>112</v>
      </c>
    </row>
    <row r="12" spans="1:2" ht="15.5" x14ac:dyDescent="0.35">
      <c r="A12" s="79" t="s">
        <v>3</v>
      </c>
      <c r="B12" s="79" t="s">
        <v>102</v>
      </c>
    </row>
    <row r="13" spans="1:2" x14ac:dyDescent="0.35">
      <c r="A13" s="24" t="s">
        <v>69</v>
      </c>
      <c r="B13" s="89">
        <v>60</v>
      </c>
    </row>
    <row r="14" spans="1:2" x14ac:dyDescent="0.35">
      <c r="A14" s="24" t="s">
        <v>68</v>
      </c>
      <c r="B14" s="89">
        <v>50</v>
      </c>
    </row>
    <row r="15" spans="1:2" x14ac:dyDescent="0.35">
      <c r="A15" s="65" t="s">
        <v>41</v>
      </c>
      <c r="B15" s="87">
        <f>SUM(B13:B14)</f>
        <v>110</v>
      </c>
    </row>
    <row r="16" spans="1:2" x14ac:dyDescent="0.35">
      <c r="A16" t="s">
        <v>70</v>
      </c>
      <c r="B16" s="86">
        <v>0</v>
      </c>
    </row>
    <row r="17" spans="1:4" x14ac:dyDescent="0.35">
      <c r="A17" t="s">
        <v>52</v>
      </c>
      <c r="B17" s="86">
        <v>5</v>
      </c>
    </row>
    <row r="18" spans="1:4" x14ac:dyDescent="0.35">
      <c r="A18" t="s">
        <v>53</v>
      </c>
      <c r="B18" s="88">
        <v>0.06</v>
      </c>
    </row>
    <row r="19" spans="1:4" x14ac:dyDescent="0.35">
      <c r="A19" t="s">
        <v>54</v>
      </c>
      <c r="B19" s="63">
        <f>(B15-B16)/B17</f>
        <v>22</v>
      </c>
    </row>
    <row r="20" spans="1:4" x14ac:dyDescent="0.35">
      <c r="A20" s="84" t="s">
        <v>55</v>
      </c>
      <c r="B20" s="85">
        <f>(B15+B16)/2*B18</f>
        <v>3.3</v>
      </c>
    </row>
    <row r="22" spans="1:4" ht="33" customHeight="1" x14ac:dyDescent="0.35">
      <c r="A22" s="175" t="s">
        <v>113</v>
      </c>
      <c r="B22" s="175"/>
    </row>
    <row r="23" spans="1:4" ht="15.5" x14ac:dyDescent="0.35">
      <c r="A23" s="79" t="s">
        <v>103</v>
      </c>
      <c r="B23" s="79" t="s">
        <v>102</v>
      </c>
    </row>
    <row r="24" spans="1:4" x14ac:dyDescent="0.35">
      <c r="A24" s="90" t="s">
        <v>71</v>
      </c>
      <c r="B24" s="83">
        <f>B19+BRdepn</f>
        <v>47</v>
      </c>
    </row>
    <row r="25" spans="1:4" x14ac:dyDescent="0.35">
      <c r="A25" s="91" t="s">
        <v>73</v>
      </c>
      <c r="B25" s="85">
        <f>B20+BRdepn</f>
        <v>28.3</v>
      </c>
    </row>
    <row r="27" spans="1:4" x14ac:dyDescent="0.35">
      <c r="A27" s="155" t="s">
        <v>78</v>
      </c>
      <c r="B27" s="156"/>
      <c r="C27" s="156"/>
      <c r="D27" s="157"/>
    </row>
    <row r="28" spans="1:4" x14ac:dyDescent="0.35">
      <c r="A28" s="142" t="s">
        <v>79</v>
      </c>
      <c r="B28" s="84"/>
      <c r="C28" s="84"/>
      <c r="D28" s="158"/>
    </row>
  </sheetData>
  <mergeCells count="1">
    <mergeCell ref="A22:B22"/>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P26" sqref="P26"/>
    </sheetView>
  </sheetViews>
  <sheetFormatPr defaultColWidth="9.1796875" defaultRowHeight="14.5" x14ac:dyDescent="0.35"/>
  <cols>
    <col min="1" max="16384" width="9.1796875" style="62"/>
  </cols>
  <sheetData/>
  <pageMargins left="0.7" right="0.7" top="0.75" bottom="0.75" header="0.3" footer="0.3"/>
  <pageSetup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L38" sqref="L38"/>
    </sheetView>
  </sheetViews>
  <sheetFormatPr defaultColWidth="9.1796875" defaultRowHeight="14.5" x14ac:dyDescent="0.35"/>
  <cols>
    <col min="1" max="16384" width="9.1796875" style="62"/>
  </cols>
  <sheetData/>
  <pageMargins left="0.7" right="0.7" top="0.75" bottom="0.75" header="0.3" footer="0.3"/>
  <pageSetup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M42" sqref="A1:M42"/>
    </sheetView>
  </sheetViews>
  <sheetFormatPr defaultColWidth="9.1796875" defaultRowHeight="14.5" x14ac:dyDescent="0.35"/>
  <cols>
    <col min="1" max="16384" width="9.1796875" style="62"/>
  </cols>
  <sheetData/>
  <pageMargins left="0.7" right="0.7" top="0.75" bottom="0.75" header="0.3" footer="0.3"/>
  <pageSetup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F29"/>
  <sheetViews>
    <sheetView zoomScale="113" zoomScaleNormal="90" zoomScalePageLayoutView="90" workbookViewId="0">
      <selection activeCell="J23" sqref="J23"/>
    </sheetView>
  </sheetViews>
  <sheetFormatPr defaultColWidth="8.81640625" defaultRowHeight="14.5" x14ac:dyDescent="0.35"/>
  <cols>
    <col min="1" max="1" width="2.81640625" style="62" customWidth="1"/>
    <col min="2" max="2" width="50.453125" style="62" customWidth="1"/>
    <col min="3" max="3" width="12.453125" style="62" customWidth="1"/>
    <col min="4" max="4" width="14.453125" style="62" customWidth="1"/>
    <col min="5" max="5" width="2.453125" style="62" customWidth="1"/>
    <col min="6" max="16384" width="8.81640625" style="62"/>
  </cols>
  <sheetData>
    <row r="2" spans="2:4" ht="16" thickBot="1" x14ac:dyDescent="0.4">
      <c r="B2" s="122" t="s">
        <v>104</v>
      </c>
    </row>
    <row r="3" spans="2:4" ht="15.5" x14ac:dyDescent="0.35">
      <c r="B3" s="165"/>
      <c r="C3" s="160" t="s">
        <v>21</v>
      </c>
      <c r="D3" s="161" t="s">
        <v>21</v>
      </c>
    </row>
    <row r="4" spans="2:4" ht="16" thickBot="1" x14ac:dyDescent="0.4">
      <c r="B4" s="166"/>
      <c r="C4" s="162" t="s">
        <v>21</v>
      </c>
      <c r="D4" s="163" t="s">
        <v>23</v>
      </c>
    </row>
    <row r="5" spans="2:4" ht="7.4" customHeight="1" x14ac:dyDescent="0.45">
      <c r="B5" s="95"/>
      <c r="C5" s="96"/>
      <c r="D5" s="97"/>
    </row>
    <row r="6" spans="2:4" ht="15.5" x14ac:dyDescent="0.35">
      <c r="B6" s="98" t="s">
        <v>88</v>
      </c>
      <c r="C6" s="99">
        <f>SUM('Cornish Cross'!D20:D21)</f>
        <v>17.47</v>
      </c>
      <c r="D6" s="100">
        <f>SUM('Cornish Cross Slow'!D19:D20)</f>
        <v>19.3</v>
      </c>
    </row>
    <row r="7" spans="2:4" ht="15.5" x14ac:dyDescent="0.35">
      <c r="B7" s="98" t="s">
        <v>89</v>
      </c>
      <c r="C7" s="101">
        <f>C17</f>
        <v>4.71</v>
      </c>
      <c r="D7" s="100">
        <f>D17</f>
        <v>3.5</v>
      </c>
    </row>
    <row r="8" spans="2:4" ht="16" thickBot="1" x14ac:dyDescent="0.4">
      <c r="B8" s="98" t="s">
        <v>87</v>
      </c>
      <c r="C8" s="102">
        <f>C6/C7</f>
        <v>3.7091295116772822</v>
      </c>
      <c r="D8" s="100">
        <f>D6/D7</f>
        <v>5.5142857142857142</v>
      </c>
    </row>
    <row r="9" spans="2:4" ht="7.4" customHeight="1" x14ac:dyDescent="0.45">
      <c r="B9" s="95"/>
      <c r="C9" s="96"/>
      <c r="D9" s="97"/>
    </row>
    <row r="10" spans="2:4" ht="15.5" x14ac:dyDescent="0.35">
      <c r="B10" s="98" t="s">
        <v>92</v>
      </c>
      <c r="C10" s="102">
        <v>8.17</v>
      </c>
      <c r="D10" s="103">
        <v>11</v>
      </c>
    </row>
    <row r="11" spans="2:4" ht="16" thickBot="1" x14ac:dyDescent="0.4">
      <c r="B11" s="104" t="s">
        <v>90</v>
      </c>
      <c r="C11" s="105">
        <f>'Cornish Cross'!F2</f>
        <v>0.12</v>
      </c>
      <c r="D11" s="106">
        <f>'Cornish Cross Slow'!F2</f>
        <v>6.6666666666666652E-2</v>
      </c>
    </row>
    <row r="13" spans="2:4" ht="16" thickBot="1" x14ac:dyDescent="0.4">
      <c r="B13" s="122" t="s">
        <v>105</v>
      </c>
    </row>
    <row r="14" spans="2:4" ht="15.5" x14ac:dyDescent="0.35">
      <c r="B14" s="165"/>
      <c r="C14" s="160" t="s">
        <v>21</v>
      </c>
      <c r="D14" s="161" t="s">
        <v>21</v>
      </c>
    </row>
    <row r="15" spans="2:4" ht="16" thickBot="1" x14ac:dyDescent="0.4">
      <c r="B15" s="166"/>
      <c r="C15" s="162" t="s">
        <v>22</v>
      </c>
      <c r="D15" s="163" t="s">
        <v>23</v>
      </c>
    </row>
    <row r="16" spans="2:4" ht="7.4" customHeight="1" x14ac:dyDescent="0.35">
      <c r="B16" s="107"/>
      <c r="C16" s="108"/>
      <c r="D16" s="109"/>
    </row>
    <row r="17" spans="2:6" ht="15.5" x14ac:dyDescent="0.35">
      <c r="B17" s="98" t="s">
        <v>77</v>
      </c>
      <c r="C17" s="110">
        <v>4.71</v>
      </c>
      <c r="D17" s="111">
        <v>3.5</v>
      </c>
    </row>
    <row r="18" spans="2:6" ht="15.5" x14ac:dyDescent="0.35">
      <c r="B18" s="98" t="s">
        <v>61</v>
      </c>
      <c r="C18" s="112">
        <f>'Cornish Cross'!H15</f>
        <v>5.2085109695682936</v>
      </c>
      <c r="D18" s="113">
        <f>'Cornish Cross Slow'!H14</f>
        <v>7.8794909165120588</v>
      </c>
    </row>
    <row r="19" spans="2:6" ht="16" thickBot="1" x14ac:dyDescent="0.4">
      <c r="B19" s="98" t="s">
        <v>30</v>
      </c>
      <c r="C19" s="112">
        <f>'Cornish Cross'!L14</f>
        <v>24.532086666666661</v>
      </c>
      <c r="D19" s="113">
        <f>'Cornish Cross Slow'!L13</f>
        <v>27.578218207792204</v>
      </c>
    </row>
    <row r="20" spans="2:6" ht="7.4" customHeight="1" x14ac:dyDescent="0.35">
      <c r="B20" s="107"/>
      <c r="C20" s="114"/>
      <c r="D20" s="115"/>
    </row>
    <row r="21" spans="2:6" ht="15.5" x14ac:dyDescent="0.35">
      <c r="B21" s="98" t="s">
        <v>26</v>
      </c>
      <c r="C21" s="112">
        <f>'Cornish Cross'!L29</f>
        <v>21.827627272727273</v>
      </c>
      <c r="D21" s="113">
        <f>'Cornish Cross Slow'!L28</f>
        <v>24.948299350649354</v>
      </c>
    </row>
    <row r="22" spans="2:6" ht="15.5" x14ac:dyDescent="0.35">
      <c r="B22" s="98" t="s">
        <v>25</v>
      </c>
      <c r="C22" s="112">
        <f>'Cornish Cross'!L34</f>
        <v>2.7044593939393935</v>
      </c>
      <c r="D22" s="113">
        <f>'Cornish Cross Slow'!L32</f>
        <v>2.6299188571428571</v>
      </c>
    </row>
    <row r="23" spans="2:6" ht="16" thickBot="1" x14ac:dyDescent="0.4">
      <c r="B23" s="98" t="s">
        <v>27</v>
      </c>
      <c r="C23" s="112">
        <f>C21+C22</f>
        <v>24.532086666666668</v>
      </c>
      <c r="D23" s="113">
        <f>D21+D22</f>
        <v>27.578218207792212</v>
      </c>
    </row>
    <row r="24" spans="2:6" ht="7.4" customHeight="1" x14ac:dyDescent="0.35">
      <c r="B24" s="107"/>
      <c r="C24" s="114"/>
      <c r="D24" s="115"/>
    </row>
    <row r="25" spans="2:6" ht="15.5" x14ac:dyDescent="0.35">
      <c r="B25" s="98" t="s">
        <v>28</v>
      </c>
      <c r="C25" s="112">
        <f>C19-C21</f>
        <v>2.7044593939393877</v>
      </c>
      <c r="D25" s="113">
        <f>D19-D21</f>
        <v>2.6299188571428509</v>
      </c>
      <c r="F25" s="116"/>
    </row>
    <row r="26" spans="2:6" ht="16" thickBot="1" x14ac:dyDescent="0.4">
      <c r="B26" s="104" t="s">
        <v>29</v>
      </c>
      <c r="C26" s="117">
        <f>C19-C23</f>
        <v>0</v>
      </c>
      <c r="D26" s="118">
        <f>D19-D23</f>
        <v>0</v>
      </c>
      <c r="F26" s="116"/>
    </row>
    <row r="27" spans="2:6" x14ac:dyDescent="0.35">
      <c r="B27" s="119"/>
      <c r="C27" s="120"/>
      <c r="D27" s="120"/>
      <c r="F27" s="116"/>
    </row>
    <row r="28" spans="2:6" x14ac:dyDescent="0.35">
      <c r="B28" s="121" t="s">
        <v>78</v>
      </c>
      <c r="C28" s="120"/>
      <c r="D28" s="120"/>
      <c r="F28" s="116"/>
    </row>
    <row r="29" spans="2:6" x14ac:dyDescent="0.35">
      <c r="B29" s="119"/>
      <c r="C29" s="120"/>
      <c r="D29" s="120"/>
      <c r="F29" s="116"/>
    </row>
  </sheetData>
  <mergeCells count="2">
    <mergeCell ref="B14:B15"/>
    <mergeCell ref="B3:B4"/>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D16"/>
  <sheetViews>
    <sheetView workbookViewId="0">
      <selection activeCell="I9" sqref="I9"/>
    </sheetView>
  </sheetViews>
  <sheetFormatPr defaultColWidth="8.81640625" defaultRowHeight="14.5" x14ac:dyDescent="0.35"/>
  <cols>
    <col min="1" max="1" width="3.81640625" customWidth="1"/>
    <col min="2" max="2" width="33.54296875" customWidth="1"/>
    <col min="3" max="3" width="12.81640625" style="47" customWidth="1"/>
    <col min="4" max="4" width="12.81640625" customWidth="1"/>
  </cols>
  <sheetData>
    <row r="2" spans="2:4" ht="16" thickBot="1" x14ac:dyDescent="0.4">
      <c r="B2" s="123" t="s">
        <v>106</v>
      </c>
    </row>
    <row r="3" spans="2:4" ht="15.65" customHeight="1" x14ac:dyDescent="0.35">
      <c r="B3" s="167" t="s">
        <v>3</v>
      </c>
      <c r="C3" s="169" t="s">
        <v>4</v>
      </c>
      <c r="D3" s="171" t="s">
        <v>32</v>
      </c>
    </row>
    <row r="4" spans="2:4" ht="15.65" customHeight="1" x14ac:dyDescent="0.35">
      <c r="B4" s="168"/>
      <c r="C4" s="170"/>
      <c r="D4" s="172"/>
    </row>
    <row r="5" spans="2:4" x14ac:dyDescent="0.35">
      <c r="B5" s="44" t="s">
        <v>39</v>
      </c>
      <c r="C5" s="48" t="s">
        <v>38</v>
      </c>
      <c r="D5" s="77">
        <v>1.65</v>
      </c>
    </row>
    <row r="6" spans="2:4" x14ac:dyDescent="0.35">
      <c r="B6" s="44" t="s">
        <v>85</v>
      </c>
      <c r="C6" s="48" t="s">
        <v>38</v>
      </c>
      <c r="D6" s="77">
        <v>1.8</v>
      </c>
    </row>
    <row r="7" spans="2:4" x14ac:dyDescent="0.35">
      <c r="B7" s="44" t="s">
        <v>114</v>
      </c>
      <c r="C7" s="48" t="s">
        <v>38</v>
      </c>
      <c r="D7" s="77">
        <v>0.27</v>
      </c>
    </row>
    <row r="8" spans="2:4" x14ac:dyDescent="0.35">
      <c r="B8" s="44" t="s">
        <v>62</v>
      </c>
      <c r="C8" s="48" t="s">
        <v>63</v>
      </c>
      <c r="D8" s="77">
        <v>10.99</v>
      </c>
    </row>
    <row r="9" spans="2:4" x14ac:dyDescent="0.35">
      <c r="B9" s="44" t="s">
        <v>94</v>
      </c>
      <c r="C9" s="48" t="s">
        <v>96</v>
      </c>
      <c r="D9" s="77">
        <v>23.66</v>
      </c>
    </row>
    <row r="10" spans="2:4" x14ac:dyDescent="0.35">
      <c r="B10" s="44" t="s">
        <v>95</v>
      </c>
      <c r="C10" s="48" t="s">
        <v>96</v>
      </c>
      <c r="D10" s="77">
        <v>22.24</v>
      </c>
    </row>
    <row r="11" spans="2:4" x14ac:dyDescent="0.35">
      <c r="B11" s="44" t="s">
        <v>33</v>
      </c>
      <c r="C11" s="48" t="s">
        <v>31</v>
      </c>
      <c r="D11" s="77">
        <v>3.5</v>
      </c>
    </row>
    <row r="12" spans="2:4" x14ac:dyDescent="0.35">
      <c r="B12" s="44" t="s">
        <v>35</v>
      </c>
      <c r="C12" s="48" t="s">
        <v>36</v>
      </c>
      <c r="D12" s="77">
        <v>280</v>
      </c>
    </row>
    <row r="13" spans="2:4" x14ac:dyDescent="0.35">
      <c r="B13" s="44" t="s">
        <v>37</v>
      </c>
      <c r="C13" s="48" t="s">
        <v>18</v>
      </c>
      <c r="D13" s="77">
        <v>15</v>
      </c>
    </row>
    <row r="14" spans="2:4" x14ac:dyDescent="0.35">
      <c r="B14" s="44" t="s">
        <v>76</v>
      </c>
      <c r="C14" s="92" t="s">
        <v>36</v>
      </c>
      <c r="D14" s="93">
        <v>0.125</v>
      </c>
    </row>
    <row r="15" spans="2:4" x14ac:dyDescent="0.35">
      <c r="B15" s="76" t="s">
        <v>78</v>
      </c>
    </row>
    <row r="16" spans="2:4" ht="76.5" customHeight="1" x14ac:dyDescent="0.35">
      <c r="B16" s="173" t="s">
        <v>97</v>
      </c>
      <c r="C16" s="173"/>
      <c r="D16" s="174"/>
    </row>
  </sheetData>
  <mergeCells count="4">
    <mergeCell ref="B3:B4"/>
    <mergeCell ref="C3:C4"/>
    <mergeCell ref="D3:D4"/>
    <mergeCell ref="B16:D16"/>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fitToPage="1"/>
  </sheetPr>
  <dimension ref="B1:Q46"/>
  <sheetViews>
    <sheetView topLeftCell="A17" zoomScale="110" zoomScaleNormal="110" workbookViewId="0">
      <selection activeCell="H38" sqref="H38"/>
    </sheetView>
  </sheetViews>
  <sheetFormatPr defaultColWidth="8.81640625" defaultRowHeight="14.5" x14ac:dyDescent="0.35"/>
  <cols>
    <col min="1" max="1" width="4.1796875" customWidth="1"/>
    <col min="2" max="2" width="35.54296875" customWidth="1"/>
    <col min="3" max="3" width="3.1796875" customWidth="1"/>
    <col min="4" max="4" width="13.81640625" style="47" customWidth="1"/>
    <col min="5" max="5" width="2.54296875" style="47" customWidth="1"/>
    <col min="6" max="6" width="10.453125" style="47" customWidth="1"/>
    <col min="7" max="7" width="3" style="47" customWidth="1"/>
    <col min="8" max="8" width="8.81640625" style="47"/>
    <col min="10" max="10" width="13" bestFit="1" customWidth="1"/>
    <col min="11" max="11" width="2" customWidth="1"/>
    <col min="12" max="12" width="10.54296875" customWidth="1"/>
    <col min="13" max="13" width="2" customWidth="1"/>
    <col min="15" max="15" width="2.54296875" customWidth="1"/>
  </cols>
  <sheetData>
    <row r="1" spans="2:15" ht="15.5" x14ac:dyDescent="0.35">
      <c r="B1" s="45" t="s">
        <v>115</v>
      </c>
      <c r="D1" s="126">
        <v>75</v>
      </c>
    </row>
    <row r="2" spans="2:15" ht="15.5" x14ac:dyDescent="0.35">
      <c r="B2" s="45" t="s">
        <v>116</v>
      </c>
      <c r="D2" s="126">
        <v>66</v>
      </c>
      <c r="E2" s="67"/>
      <c r="F2" s="75">
        <f>(1-CCChickens/CCCPurchase)</f>
        <v>0.12</v>
      </c>
      <c r="G2" s="74" t="s">
        <v>83</v>
      </c>
    </row>
    <row r="3" spans="2:15" ht="15.5" x14ac:dyDescent="0.35">
      <c r="B3" s="45" t="s">
        <v>59</v>
      </c>
      <c r="D3" s="67">
        <v>57</v>
      </c>
      <c r="E3" s="67"/>
      <c r="F3" s="67">
        <f>CCAge/7</f>
        <v>8.1428571428571423</v>
      </c>
      <c r="G3" s="74" t="s">
        <v>82</v>
      </c>
      <c r="H3" s="74"/>
    </row>
    <row r="4" spans="2:15" ht="6.75" customHeight="1" x14ac:dyDescent="0.35">
      <c r="B4" s="45"/>
      <c r="D4" s="67"/>
      <c r="E4" s="67"/>
      <c r="F4" s="67"/>
      <c r="G4" s="74"/>
      <c r="H4" s="74"/>
    </row>
    <row r="5" spans="2:15" ht="15.5" x14ac:dyDescent="0.35">
      <c r="B5" s="137" t="s">
        <v>78</v>
      </c>
      <c r="C5" s="138"/>
      <c r="D5" s="139"/>
      <c r="E5" s="139"/>
      <c r="F5" s="139"/>
      <c r="G5" s="140"/>
      <c r="H5" s="141"/>
    </row>
    <row r="6" spans="2:15" x14ac:dyDescent="0.35">
      <c r="B6" s="142" t="s">
        <v>79</v>
      </c>
      <c r="C6" s="143"/>
      <c r="D6" s="144"/>
      <c r="E6" s="144"/>
      <c r="F6" s="144"/>
      <c r="G6" s="144"/>
      <c r="H6" s="145"/>
    </row>
    <row r="7" spans="2:15" ht="6" customHeight="1" x14ac:dyDescent="0.35">
      <c r="B7" s="72"/>
    </row>
    <row r="8" spans="2:15" ht="20.25" customHeight="1" x14ac:dyDescent="0.35">
      <c r="B8" s="146" t="s">
        <v>107</v>
      </c>
      <c r="C8" s="146"/>
      <c r="D8" s="146"/>
      <c r="E8" s="146"/>
      <c r="F8" s="146"/>
      <c r="G8" s="146"/>
      <c r="H8" s="146"/>
      <c r="I8" s="146"/>
      <c r="J8" s="146"/>
      <c r="K8" s="146"/>
      <c r="L8" s="146"/>
      <c r="M8" s="146"/>
      <c r="N8" s="146"/>
      <c r="O8" s="146"/>
    </row>
    <row r="9" spans="2:15" ht="6" customHeight="1" x14ac:dyDescent="0.35">
      <c r="B9" s="147"/>
      <c r="C9" s="148"/>
      <c r="D9" s="147"/>
      <c r="E9" s="147"/>
      <c r="F9" s="149"/>
      <c r="G9" s="147"/>
      <c r="H9" s="147"/>
      <c r="I9" s="148"/>
      <c r="J9" s="150"/>
      <c r="K9" s="151"/>
      <c r="L9" s="150"/>
      <c r="M9" s="151"/>
      <c r="N9" s="150"/>
      <c r="O9" s="151"/>
    </row>
    <row r="10" spans="2:15" ht="15" customHeight="1" x14ac:dyDescent="0.35">
      <c r="B10" s="1"/>
      <c r="C10" s="1"/>
      <c r="D10" s="2" t="s">
        <v>0</v>
      </c>
      <c r="E10" s="2"/>
      <c r="F10" s="3"/>
      <c r="G10" s="2"/>
      <c r="H10" s="2" t="s">
        <v>1</v>
      </c>
      <c r="I10" s="2"/>
      <c r="J10" s="4" t="s">
        <v>9</v>
      </c>
      <c r="K10" s="5"/>
      <c r="L10" s="7" t="s">
        <v>2</v>
      </c>
      <c r="M10" s="8"/>
      <c r="N10" s="7" t="s">
        <v>2</v>
      </c>
      <c r="O10" s="5"/>
    </row>
    <row r="11" spans="2:15" ht="15.75" customHeight="1" x14ac:dyDescent="0.35">
      <c r="B11" s="6" t="s">
        <v>3</v>
      </c>
      <c r="C11" s="1"/>
      <c r="D11" s="2" t="s">
        <v>6</v>
      </c>
      <c r="E11" s="2"/>
      <c r="F11" s="3" t="s">
        <v>4</v>
      </c>
      <c r="G11" s="2"/>
      <c r="H11" s="2" t="s">
        <v>12</v>
      </c>
      <c r="I11" s="2"/>
      <c r="J11" s="4" t="s">
        <v>8</v>
      </c>
      <c r="K11" s="5"/>
      <c r="L11" s="7" t="s">
        <v>24</v>
      </c>
      <c r="M11" s="8"/>
      <c r="N11" s="7" t="s">
        <v>10</v>
      </c>
      <c r="O11" s="5"/>
    </row>
    <row r="12" spans="2:15" ht="6" customHeight="1" x14ac:dyDescent="0.35">
      <c r="B12" s="9"/>
      <c r="C12" s="10"/>
      <c r="D12" s="9"/>
      <c r="E12" s="9"/>
      <c r="F12" s="11"/>
      <c r="G12" s="9"/>
      <c r="H12" s="9"/>
      <c r="I12" s="10"/>
      <c r="J12" s="12"/>
      <c r="K12" s="13"/>
      <c r="L12" s="12"/>
      <c r="M12" s="13"/>
      <c r="N12" s="12"/>
      <c r="O12" s="13"/>
    </row>
    <row r="13" spans="2:15" x14ac:dyDescent="0.35">
      <c r="B13" s="14"/>
      <c r="C13" s="14"/>
      <c r="D13" s="49"/>
      <c r="E13" s="49"/>
      <c r="F13" s="15"/>
      <c r="G13" s="49"/>
      <c r="H13" s="57"/>
      <c r="I13" s="14"/>
      <c r="J13" s="19"/>
      <c r="K13" s="5"/>
      <c r="L13" s="20"/>
      <c r="M13" s="21"/>
      <c r="N13" s="20"/>
      <c r="O13" s="5"/>
    </row>
    <row r="14" spans="2:15" x14ac:dyDescent="0.35">
      <c r="B14" s="16" t="s">
        <v>5</v>
      </c>
      <c r="C14" s="17"/>
      <c r="D14" s="50"/>
      <c r="E14" s="50"/>
      <c r="F14" s="18"/>
      <c r="G14" s="50"/>
      <c r="H14" s="58"/>
      <c r="I14" s="17"/>
      <c r="J14" s="27">
        <f>SUM(J15)</f>
        <v>1619.1177199999997</v>
      </c>
      <c r="K14" s="27"/>
      <c r="L14" s="27">
        <f>SUM(L15)</f>
        <v>24.532086666666661</v>
      </c>
      <c r="M14" s="27"/>
      <c r="N14" s="27">
        <f>SUM(N15)</f>
        <v>5.2085109695682936</v>
      </c>
      <c r="O14" s="26"/>
    </row>
    <row r="15" spans="2:15" x14ac:dyDescent="0.35">
      <c r="B15" s="43" t="s">
        <v>7</v>
      </c>
      <c r="C15" s="22"/>
      <c r="D15" s="67">
        <f>'Summary &amp; Results'!C17</f>
        <v>4.71</v>
      </c>
      <c r="E15" s="52"/>
      <c r="F15" s="51" t="s">
        <v>11</v>
      </c>
      <c r="G15" s="52"/>
      <c r="H15" s="66">
        <f>N42</f>
        <v>5.2085109695682936</v>
      </c>
      <c r="I15" s="22"/>
      <c r="J15" s="25">
        <f>D15*D2*H15</f>
        <v>1619.1177199999997</v>
      </c>
      <c r="K15" s="26"/>
      <c r="L15" s="25">
        <f>J15/$D$2</f>
        <v>24.532086666666661</v>
      </c>
      <c r="M15" s="26"/>
      <c r="N15" s="25">
        <f>L15/$D$15</f>
        <v>5.2085109695682936</v>
      </c>
      <c r="O15" s="26"/>
    </row>
    <row r="16" spans="2:15" x14ac:dyDescent="0.35">
      <c r="B16" s="22"/>
      <c r="C16" s="22"/>
      <c r="D16" s="52"/>
      <c r="E16" s="52"/>
      <c r="F16" s="52"/>
      <c r="G16" s="52"/>
      <c r="H16" s="52"/>
      <c r="I16" s="22"/>
      <c r="J16" s="25"/>
      <c r="K16" s="26"/>
      <c r="L16" s="25"/>
      <c r="M16" s="26"/>
      <c r="N16" s="25"/>
      <c r="O16" s="26"/>
    </row>
    <row r="17" spans="2:15" x14ac:dyDescent="0.35">
      <c r="B17" s="23" t="s">
        <v>13</v>
      </c>
      <c r="C17" s="17"/>
      <c r="D17" s="50"/>
      <c r="E17" s="50"/>
      <c r="F17" s="18"/>
      <c r="G17" s="50"/>
      <c r="H17" s="58"/>
      <c r="I17" s="17"/>
      <c r="J17" s="25"/>
      <c r="K17" s="26"/>
      <c r="L17" s="25"/>
      <c r="M17" s="26"/>
      <c r="N17" s="25"/>
      <c r="O17" s="26"/>
    </row>
    <row r="18" spans="2:15" x14ac:dyDescent="0.35">
      <c r="B18" s="43" t="s">
        <v>14</v>
      </c>
      <c r="C18" s="22"/>
      <c r="D18" s="67">
        <v>1</v>
      </c>
      <c r="E18" s="52"/>
      <c r="F18" s="51" t="s">
        <v>56</v>
      </c>
      <c r="G18" s="52"/>
      <c r="H18" s="66">
        <f>CCC</f>
        <v>1.65</v>
      </c>
      <c r="I18" s="22"/>
      <c r="J18" s="25">
        <f>D18*D2*H18</f>
        <v>108.89999999999999</v>
      </c>
      <c r="K18" s="26"/>
      <c r="L18" s="25">
        <f>J18/$D$2</f>
        <v>1.65</v>
      </c>
      <c r="M18" s="26"/>
      <c r="N18" s="25">
        <f t="shared" ref="N18:N24" si="0">L18/$D$15</f>
        <v>0.3503184713375796</v>
      </c>
      <c r="O18" s="26"/>
    </row>
    <row r="19" spans="2:15" x14ac:dyDescent="0.35">
      <c r="B19" s="43" t="s">
        <v>57</v>
      </c>
      <c r="C19" s="22"/>
      <c r="D19" s="67">
        <v>1</v>
      </c>
      <c r="E19" s="52"/>
      <c r="F19" s="51" t="s">
        <v>56</v>
      </c>
      <c r="G19" s="52"/>
      <c r="H19" s="66">
        <f>'Input Costs'!D7</f>
        <v>0.27</v>
      </c>
      <c r="I19" s="22"/>
      <c r="J19" s="25">
        <f>D19*$D$1*H19</f>
        <v>20.25</v>
      </c>
      <c r="K19" s="26"/>
      <c r="L19" s="25">
        <f>J19/$D$2</f>
        <v>0.30681818181818182</v>
      </c>
      <c r="M19" s="26"/>
      <c r="N19" s="25">
        <f t="shared" si="0"/>
        <v>6.5141864504921834E-2</v>
      </c>
      <c r="O19" s="26"/>
    </row>
    <row r="20" spans="2:15" x14ac:dyDescent="0.35">
      <c r="B20" s="43" t="s">
        <v>98</v>
      </c>
      <c r="C20" s="22"/>
      <c r="D20" s="67">
        <v>3.34</v>
      </c>
      <c r="E20" s="52"/>
      <c r="F20" s="51" t="s">
        <v>11</v>
      </c>
      <c r="G20" s="52"/>
      <c r="H20" s="66">
        <f>starter/44</f>
        <v>0.53772727272727272</v>
      </c>
      <c r="I20" s="22"/>
      <c r="J20" s="25">
        <f>L20*CCChickens</f>
        <v>118.53659999999999</v>
      </c>
      <c r="K20" s="26"/>
      <c r="L20" s="25">
        <f>H20*D20</f>
        <v>1.7960090909090909</v>
      </c>
      <c r="M20" s="26"/>
      <c r="N20" s="25">
        <f t="shared" si="0"/>
        <v>0.38131827832464776</v>
      </c>
      <c r="O20" s="26"/>
    </row>
    <row r="21" spans="2:15" x14ac:dyDescent="0.35">
      <c r="B21" s="43" t="s">
        <v>99</v>
      </c>
      <c r="C21" s="22"/>
      <c r="D21" s="56">
        <v>14.13</v>
      </c>
      <c r="E21" s="52"/>
      <c r="F21" s="51" t="s">
        <v>11</v>
      </c>
      <c r="G21" s="52"/>
      <c r="H21" s="66">
        <f>grower/44</f>
        <v>0.50545454545454538</v>
      </c>
      <c r="I21" s="22"/>
      <c r="J21" s="25">
        <f>L21*CCChickens</f>
        <v>471.37679999999995</v>
      </c>
      <c r="K21" s="26"/>
      <c r="L21" s="25">
        <f>H21*D21</f>
        <v>7.1420727272727262</v>
      </c>
      <c r="M21" s="26"/>
      <c r="N21" s="25">
        <f t="shared" ref="N21" si="1">L21/$D$15</f>
        <v>1.5163636363636361</v>
      </c>
      <c r="O21" s="26"/>
    </row>
    <row r="22" spans="2:15" x14ac:dyDescent="0.35">
      <c r="B22" s="43" t="s">
        <v>58</v>
      </c>
      <c r="C22" s="22"/>
      <c r="D22" s="56">
        <v>3</v>
      </c>
      <c r="E22" s="52"/>
      <c r="F22" s="51" t="s">
        <v>11</v>
      </c>
      <c r="G22" s="52"/>
      <c r="H22" s="66">
        <f>grit/50</f>
        <v>0.2198</v>
      </c>
      <c r="I22" s="22"/>
      <c r="J22" s="25">
        <f>grit*4</f>
        <v>43.96</v>
      </c>
      <c r="K22" s="26"/>
      <c r="L22" s="25">
        <f t="shared" ref="L22:L27" si="2">J22/$D$2</f>
        <v>0.66606060606060602</v>
      </c>
      <c r="M22" s="26"/>
      <c r="N22" s="25">
        <f t="shared" si="0"/>
        <v>0.14141414141414141</v>
      </c>
      <c r="O22" s="26"/>
    </row>
    <row r="23" spans="2:15" x14ac:dyDescent="0.35">
      <c r="B23" s="43" t="s">
        <v>80</v>
      </c>
      <c r="C23" s="22"/>
      <c r="D23" s="134">
        <v>0.34</v>
      </c>
      <c r="E23" s="52"/>
      <c r="F23" s="51" t="s">
        <v>18</v>
      </c>
      <c r="G23" s="52"/>
      <c r="H23" s="66">
        <f>L</f>
        <v>15</v>
      </c>
      <c r="I23" s="22"/>
      <c r="J23" s="25">
        <f>D23*H23*CCChickens</f>
        <v>336.6</v>
      </c>
      <c r="K23" s="29"/>
      <c r="L23" s="25">
        <f t="shared" si="2"/>
        <v>5.1000000000000005</v>
      </c>
      <c r="M23" s="29"/>
      <c r="N23" s="25">
        <f t="shared" si="0"/>
        <v>1.0828025477707008</v>
      </c>
      <c r="O23" s="29"/>
    </row>
    <row r="24" spans="2:15" x14ac:dyDescent="0.35">
      <c r="B24" s="43" t="s">
        <v>34</v>
      </c>
      <c r="C24" s="22"/>
      <c r="D24" s="134">
        <v>1</v>
      </c>
      <c r="E24" s="52"/>
      <c r="F24" s="51" t="s">
        <v>31</v>
      </c>
      <c r="G24" s="52"/>
      <c r="H24" s="66">
        <f>slaughter</f>
        <v>3.5</v>
      </c>
      <c r="I24" s="22"/>
      <c r="J24" s="25">
        <f>D24*CCChickens*H24</f>
        <v>231</v>
      </c>
      <c r="K24" s="29"/>
      <c r="L24" s="25">
        <f t="shared" si="2"/>
        <v>3.5</v>
      </c>
      <c r="M24" s="29"/>
      <c r="N24" s="25">
        <f t="shared" si="0"/>
        <v>0.743099787685775</v>
      </c>
      <c r="O24" s="29"/>
    </row>
    <row r="25" spans="2:15" x14ac:dyDescent="0.35">
      <c r="B25" s="43" t="s">
        <v>65</v>
      </c>
      <c r="C25" s="22"/>
      <c r="D25" s="135">
        <v>1</v>
      </c>
      <c r="E25" s="52"/>
      <c r="F25" s="51" t="s">
        <v>75</v>
      </c>
      <c r="G25" s="52"/>
      <c r="H25" s="66">
        <v>50</v>
      </c>
      <c r="I25" s="22"/>
      <c r="J25" s="25">
        <f>H25</f>
        <v>50</v>
      </c>
      <c r="K25" s="29"/>
      <c r="L25" s="25">
        <f t="shared" si="2"/>
        <v>0.75757575757575757</v>
      </c>
      <c r="M25" s="29"/>
      <c r="N25" s="25">
        <f>L25/$D$15</f>
        <v>0.16084410988869588</v>
      </c>
      <c r="O25" s="29"/>
    </row>
    <row r="26" spans="2:15" x14ac:dyDescent="0.35">
      <c r="B26" s="43" t="s">
        <v>66</v>
      </c>
      <c r="C26" s="22"/>
      <c r="D26" s="135">
        <v>1</v>
      </c>
      <c r="E26" s="52"/>
      <c r="F26" s="51" t="s">
        <v>75</v>
      </c>
      <c r="G26" s="52"/>
      <c r="H26" s="66">
        <v>20</v>
      </c>
      <c r="I26" s="22"/>
      <c r="J26" s="25">
        <f>H26</f>
        <v>20</v>
      </c>
      <c r="K26" s="29"/>
      <c r="L26" s="25">
        <f t="shared" si="2"/>
        <v>0.30303030303030304</v>
      </c>
      <c r="M26" s="29"/>
      <c r="N26" s="25">
        <f>L26/$D$15</f>
        <v>6.4337643955478349E-2</v>
      </c>
      <c r="O26" s="29"/>
    </row>
    <row r="27" spans="2:15" x14ac:dyDescent="0.35">
      <c r="B27" s="43" t="s">
        <v>67</v>
      </c>
      <c r="C27" s="22"/>
      <c r="D27" s="51">
        <v>1</v>
      </c>
      <c r="E27" s="52"/>
      <c r="F27" s="51" t="s">
        <v>75</v>
      </c>
      <c r="G27" s="52"/>
      <c r="H27" s="66">
        <v>40</v>
      </c>
      <c r="I27" s="22"/>
      <c r="J27" s="25">
        <f>H27</f>
        <v>40</v>
      </c>
      <c r="K27" s="29"/>
      <c r="L27" s="25">
        <f t="shared" si="2"/>
        <v>0.60606060606060608</v>
      </c>
      <c r="M27" s="29"/>
      <c r="N27" s="25">
        <f>L27/$D$15</f>
        <v>0.1286752879109567</v>
      </c>
      <c r="O27" s="29"/>
    </row>
    <row r="28" spans="2:15" x14ac:dyDescent="0.35">
      <c r="B28" s="17"/>
      <c r="C28" s="17"/>
      <c r="D28" s="50"/>
      <c r="E28" s="50"/>
      <c r="F28" s="18"/>
      <c r="G28" s="50"/>
      <c r="H28" s="18"/>
      <c r="I28" s="17"/>
      <c r="J28" s="36"/>
      <c r="K28" s="36"/>
      <c r="L28" s="36"/>
      <c r="M28" s="37"/>
      <c r="N28" s="38"/>
      <c r="O28" s="37"/>
    </row>
    <row r="29" spans="2:15" x14ac:dyDescent="0.35">
      <c r="B29" s="28" t="s">
        <v>16</v>
      </c>
      <c r="C29" s="17"/>
      <c r="D29" s="50"/>
      <c r="E29" s="50"/>
      <c r="F29" s="18"/>
      <c r="G29" s="50"/>
      <c r="H29" s="18"/>
      <c r="I29" s="17"/>
      <c r="J29" s="36">
        <f>SUM(J18:J27)</f>
        <v>1440.6233999999999</v>
      </c>
      <c r="K29" s="36"/>
      <c r="L29" s="36">
        <f>SUM(L18:L27)</f>
        <v>21.827627272727273</v>
      </c>
      <c r="M29" s="36"/>
      <c r="N29" s="36">
        <f>SUM(N18:N27)</f>
        <v>4.6343157691565331</v>
      </c>
      <c r="O29" s="36"/>
    </row>
    <row r="30" spans="2:15" x14ac:dyDescent="0.35">
      <c r="B30" s="17"/>
      <c r="C30" s="17"/>
      <c r="D30" s="50"/>
      <c r="E30" s="50"/>
      <c r="F30" s="18"/>
      <c r="G30" s="50"/>
      <c r="H30" s="18"/>
      <c r="I30" s="17"/>
      <c r="J30" s="36"/>
      <c r="K30" s="36"/>
      <c r="L30" s="36"/>
      <c r="M30" s="37"/>
      <c r="N30" s="38"/>
      <c r="O30" s="37"/>
    </row>
    <row r="31" spans="2:15" x14ac:dyDescent="0.35">
      <c r="B31" s="33" t="s">
        <v>17</v>
      </c>
      <c r="C31" s="34"/>
      <c r="D31" s="53"/>
      <c r="E31" s="53"/>
      <c r="F31" s="35"/>
      <c r="G31" s="53"/>
      <c r="H31" s="35"/>
      <c r="I31" s="34"/>
      <c r="J31" s="39">
        <f>J14-J29</f>
        <v>178.49431999999979</v>
      </c>
      <c r="K31" s="39"/>
      <c r="L31" s="39">
        <f>L14-L29</f>
        <v>2.7044593939393877</v>
      </c>
      <c r="M31" s="39"/>
      <c r="N31" s="39">
        <f>N14-N29</f>
        <v>0.57419520041176053</v>
      </c>
      <c r="O31" s="39"/>
    </row>
    <row r="32" spans="2:15" x14ac:dyDescent="0.35">
      <c r="B32" s="17"/>
      <c r="C32" s="17"/>
      <c r="D32" s="50"/>
      <c r="E32" s="50"/>
      <c r="F32" s="18"/>
      <c r="G32" s="50"/>
      <c r="H32" s="18"/>
      <c r="I32" s="17"/>
      <c r="J32" s="36"/>
      <c r="K32" s="36"/>
      <c r="L32" s="36"/>
      <c r="M32" s="26"/>
      <c r="N32" s="25"/>
      <c r="O32" s="26"/>
    </row>
    <row r="33" spans="2:17" x14ac:dyDescent="0.35">
      <c r="B33" s="22"/>
      <c r="C33" s="22"/>
      <c r="D33" s="52"/>
      <c r="E33" s="52"/>
      <c r="F33" s="52"/>
      <c r="G33" s="52"/>
      <c r="H33" s="52"/>
      <c r="I33" s="22"/>
      <c r="J33" s="25"/>
      <c r="K33" s="25"/>
      <c r="L33" s="25"/>
      <c r="M33" s="25"/>
      <c r="N33" s="25"/>
      <c r="O33" s="25"/>
    </row>
    <row r="34" spans="2:17" x14ac:dyDescent="0.35">
      <c r="B34" s="23" t="s">
        <v>15</v>
      </c>
      <c r="C34" s="22"/>
      <c r="D34" s="52"/>
      <c r="E34" s="52"/>
      <c r="F34" s="52"/>
      <c r="G34" s="52"/>
      <c r="H34" s="52"/>
      <c r="I34" s="22"/>
      <c r="J34" s="36">
        <f>SUM(J36:J40)</f>
        <v>178.49431999999999</v>
      </c>
      <c r="K34" s="36"/>
      <c r="L34" s="36">
        <f>SUM(L36:L40)</f>
        <v>2.7044593939393935</v>
      </c>
      <c r="M34" s="36"/>
      <c r="N34" s="36">
        <f>SUM(N36:N40)</f>
        <v>0.57419520041176086</v>
      </c>
      <c r="O34" s="36"/>
    </row>
    <row r="35" spans="2:17" x14ac:dyDescent="0.35">
      <c r="B35" s="23"/>
      <c r="C35" s="22"/>
      <c r="D35" s="52"/>
      <c r="E35" s="52"/>
      <c r="F35" s="52"/>
      <c r="G35" s="52"/>
      <c r="H35" s="52"/>
      <c r="I35" s="22"/>
      <c r="J35" s="25"/>
      <c r="K35" s="25"/>
      <c r="L35" s="25"/>
      <c r="M35" s="25"/>
      <c r="N35" s="25"/>
      <c r="O35" s="25"/>
    </row>
    <row r="36" spans="2:17" x14ac:dyDescent="0.35">
      <c r="B36" s="43" t="s">
        <v>71</v>
      </c>
      <c r="C36" s="16"/>
      <c r="D36" s="54"/>
      <c r="E36" s="54"/>
      <c r="F36" s="54"/>
      <c r="G36" s="54"/>
      <c r="H36" s="54"/>
      <c r="I36" s="16"/>
      <c r="J36" s="40">
        <f>'Costs brooder feeders waterers'!B24</f>
        <v>47</v>
      </c>
      <c r="K36" s="40"/>
      <c r="L36" s="40">
        <f>J36/$D$2</f>
        <v>0.71212121212121215</v>
      </c>
      <c r="M36" s="40"/>
      <c r="N36" s="40">
        <f>L36/$D$15</f>
        <v>0.15119346329537414</v>
      </c>
      <c r="O36" s="40"/>
    </row>
    <row r="37" spans="2:17" x14ac:dyDescent="0.35">
      <c r="B37" s="43" t="s">
        <v>72</v>
      </c>
      <c r="C37" s="16"/>
      <c r="D37" s="54"/>
      <c r="E37" s="54"/>
      <c r="F37" s="54"/>
      <c r="G37" s="54"/>
      <c r="H37" s="54"/>
      <c r="I37" s="16"/>
      <c r="J37" s="40">
        <f>'Chicken tractor costs'!B28</f>
        <v>58.516799999999989</v>
      </c>
      <c r="K37" s="40"/>
      <c r="L37" s="40">
        <f>J37/$D$2</f>
        <v>0.88661818181818164</v>
      </c>
      <c r="M37" s="40"/>
      <c r="N37" s="40">
        <f>L37/$D$15</f>
        <v>0.18824165219069675</v>
      </c>
      <c r="O37" s="40"/>
    </row>
    <row r="38" spans="2:17" x14ac:dyDescent="0.35">
      <c r="B38" s="43" t="s">
        <v>73</v>
      </c>
      <c r="C38" s="16"/>
      <c r="D38" s="54"/>
      <c r="E38" s="54"/>
      <c r="F38" s="54"/>
      <c r="G38" s="54"/>
      <c r="H38" s="54"/>
      <c r="I38" s="16"/>
      <c r="J38" s="40">
        <f>'Costs brooder feeders waterers'!B25</f>
        <v>28.3</v>
      </c>
      <c r="K38" s="40"/>
      <c r="L38" s="40">
        <f>J38/$D$2</f>
        <v>0.42878787878787877</v>
      </c>
      <c r="M38" s="40"/>
      <c r="N38" s="40">
        <f>L38/$D$15</f>
        <v>9.1037766197001865E-2</v>
      </c>
      <c r="O38" s="40"/>
    </row>
    <row r="39" spans="2:17" x14ac:dyDescent="0.35">
      <c r="B39" s="43" t="s">
        <v>74</v>
      </c>
      <c r="C39" s="16"/>
      <c r="D39" s="54"/>
      <c r="E39" s="54"/>
      <c r="F39" s="54"/>
      <c r="G39" s="54"/>
      <c r="H39" s="54"/>
      <c r="I39" s="16"/>
      <c r="J39" s="40">
        <f>'Chicken tractor costs'!B29</f>
        <v>9.6775199999999977</v>
      </c>
      <c r="K39" s="40"/>
      <c r="L39" s="40">
        <f>J39/$D$2</f>
        <v>0.14662909090909088</v>
      </c>
      <c r="M39" s="40"/>
      <c r="N39" s="40">
        <f>L39/$D$15</f>
        <v>3.1131441806601035E-2</v>
      </c>
      <c r="O39" s="40"/>
    </row>
    <row r="40" spans="2:17" x14ac:dyDescent="0.35">
      <c r="B40" s="43" t="s">
        <v>91</v>
      </c>
      <c r="C40" s="22"/>
      <c r="D40" s="64">
        <v>0.125</v>
      </c>
      <c r="E40" s="52"/>
      <c r="F40" s="51" t="s">
        <v>126</v>
      </c>
      <c r="G40" s="52"/>
      <c r="H40" s="59">
        <f>rent</f>
        <v>280</v>
      </c>
      <c r="I40" s="22"/>
      <c r="J40" s="25">
        <f>D40*H40</f>
        <v>35</v>
      </c>
      <c r="K40" s="29"/>
      <c r="L40" s="25">
        <f>J40/$D$2</f>
        <v>0.53030303030303028</v>
      </c>
      <c r="M40" s="29"/>
      <c r="N40" s="25">
        <f>L40/$D$15</f>
        <v>0.11259087692208711</v>
      </c>
      <c r="O40" s="29"/>
    </row>
    <row r="41" spans="2:17" x14ac:dyDescent="0.35">
      <c r="B41" s="22"/>
      <c r="C41" s="16"/>
      <c r="D41" s="54"/>
      <c r="E41" s="54"/>
      <c r="F41" s="54"/>
      <c r="G41" s="54"/>
      <c r="H41" s="54"/>
      <c r="I41" s="16"/>
      <c r="J41" s="40"/>
      <c r="K41" s="40"/>
      <c r="L41" s="40"/>
      <c r="M41" s="40"/>
      <c r="N41" s="40"/>
      <c r="O41" s="40"/>
    </row>
    <row r="42" spans="2:17" x14ac:dyDescent="0.35">
      <c r="B42" s="28" t="s">
        <v>19</v>
      </c>
      <c r="C42" s="17"/>
      <c r="D42" s="50"/>
      <c r="E42" s="50"/>
      <c r="F42" s="18"/>
      <c r="G42" s="50"/>
      <c r="H42" s="18"/>
      <c r="I42" s="17"/>
      <c r="J42" s="36">
        <f>J29+J34</f>
        <v>1619.11772</v>
      </c>
      <c r="K42" s="36"/>
      <c r="L42" s="36">
        <f>L29+L34</f>
        <v>24.532086666666668</v>
      </c>
      <c r="M42" s="36"/>
      <c r="N42" s="36">
        <f>N29+N34</f>
        <v>5.2085109695682936</v>
      </c>
      <c r="O42" s="29"/>
      <c r="P42" s="46"/>
      <c r="Q42" s="46"/>
    </row>
    <row r="43" spans="2:17" x14ac:dyDescent="0.35">
      <c r="B43" s="17"/>
      <c r="C43" s="17"/>
      <c r="D43" s="50"/>
      <c r="E43" s="50"/>
      <c r="F43" s="18"/>
      <c r="G43" s="50"/>
      <c r="H43" s="54"/>
      <c r="I43" s="17"/>
      <c r="J43" s="30"/>
      <c r="K43" s="31"/>
      <c r="L43" s="32"/>
      <c r="M43" s="31"/>
      <c r="N43" s="32"/>
      <c r="O43" s="31"/>
    </row>
    <row r="44" spans="2:17" x14ac:dyDescent="0.35">
      <c r="B44" s="73" t="s">
        <v>20</v>
      </c>
      <c r="C44" s="41"/>
      <c r="D44" s="55"/>
      <c r="E44" s="55"/>
      <c r="F44" s="42"/>
      <c r="G44" s="55"/>
      <c r="H44" s="42"/>
      <c r="I44" s="41"/>
      <c r="J44" s="68">
        <f>J14-J42</f>
        <v>0</v>
      </c>
      <c r="K44" s="69"/>
      <c r="L44" s="68">
        <f>L14-L42</f>
        <v>0</v>
      </c>
      <c r="M44" s="68"/>
      <c r="N44" s="68">
        <f>N14-N42</f>
        <v>0</v>
      </c>
      <c r="O44" s="71"/>
    </row>
    <row r="46" spans="2:17" x14ac:dyDescent="0.35">
      <c r="B46" s="72" t="s">
        <v>79</v>
      </c>
    </row>
  </sheetData>
  <pageMargins left="0.7" right="0.7" top="0.75" bottom="0.75" header="0.3" footer="0.3"/>
  <pageSetup scale="95"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fitToPage="1"/>
  </sheetPr>
  <dimension ref="B1:O44"/>
  <sheetViews>
    <sheetView topLeftCell="A35" workbookViewId="0">
      <selection activeCell="F38" sqref="F38"/>
    </sheetView>
  </sheetViews>
  <sheetFormatPr defaultColWidth="8.81640625" defaultRowHeight="14.5" x14ac:dyDescent="0.35"/>
  <cols>
    <col min="1" max="1" width="3" customWidth="1"/>
    <col min="2" max="2" width="37.81640625" customWidth="1"/>
    <col min="3" max="3" width="3.1796875" customWidth="1"/>
    <col min="4" max="4" width="13.81640625" style="47" customWidth="1"/>
    <col min="5" max="5" width="2.54296875" style="47" customWidth="1"/>
    <col min="6" max="6" width="10.453125" style="47" customWidth="1"/>
    <col min="7" max="7" width="3" style="47" customWidth="1"/>
    <col min="8" max="8" width="8.81640625" style="47"/>
    <col min="9" max="9" width="4.1796875" customWidth="1"/>
    <col min="10" max="10" width="13" bestFit="1" customWidth="1"/>
    <col min="11" max="11" width="2" customWidth="1"/>
    <col min="12" max="12" width="10.1796875" customWidth="1"/>
    <col min="13" max="13" width="2" customWidth="1"/>
    <col min="15" max="15" width="2.54296875" customWidth="1"/>
  </cols>
  <sheetData>
    <row r="1" spans="2:15" ht="15.5" x14ac:dyDescent="0.35">
      <c r="B1" s="45" t="s">
        <v>115</v>
      </c>
      <c r="D1" s="126">
        <v>75</v>
      </c>
    </row>
    <row r="2" spans="2:15" ht="15.5" x14ac:dyDescent="0.35">
      <c r="B2" s="45" t="s">
        <v>116</v>
      </c>
      <c r="D2" s="126">
        <v>70</v>
      </c>
      <c r="E2" s="67"/>
      <c r="F2" s="75">
        <f>(1-Chickens/CCSPurchase)</f>
        <v>6.6666666666666652E-2</v>
      </c>
      <c r="G2" s="74" t="s">
        <v>83</v>
      </c>
    </row>
    <row r="3" spans="2:15" ht="15.5" x14ac:dyDescent="0.35">
      <c r="B3" s="45" t="s">
        <v>59</v>
      </c>
      <c r="D3" s="67">
        <v>77</v>
      </c>
      <c r="E3" s="67"/>
      <c r="F3" s="67">
        <f>CCSage/7</f>
        <v>11</v>
      </c>
      <c r="G3" s="74" t="s">
        <v>82</v>
      </c>
      <c r="H3" s="74"/>
    </row>
    <row r="4" spans="2:15" ht="6.75" customHeight="1" x14ac:dyDescent="0.35">
      <c r="B4" s="45"/>
      <c r="D4" s="67"/>
      <c r="E4" s="67"/>
      <c r="F4" s="67"/>
      <c r="G4" s="74"/>
      <c r="H4" s="74"/>
    </row>
    <row r="5" spans="2:15" ht="15.5" x14ac:dyDescent="0.35">
      <c r="B5" s="137" t="s">
        <v>78</v>
      </c>
      <c r="C5" s="138"/>
      <c r="D5" s="139"/>
      <c r="E5" s="139"/>
      <c r="F5" s="139"/>
      <c r="G5" s="140"/>
      <c r="H5" s="141"/>
    </row>
    <row r="6" spans="2:15" x14ac:dyDescent="0.35">
      <c r="B6" s="142" t="s">
        <v>79</v>
      </c>
      <c r="C6" s="143"/>
      <c r="D6" s="144"/>
      <c r="E6" s="144"/>
      <c r="F6" s="144"/>
      <c r="G6" s="144"/>
      <c r="H6" s="145"/>
    </row>
    <row r="7" spans="2:15" ht="6" customHeight="1" x14ac:dyDescent="0.35">
      <c r="B7" s="72"/>
    </row>
    <row r="8" spans="2:15" ht="20.25" customHeight="1" x14ac:dyDescent="0.35">
      <c r="B8" s="124" t="s">
        <v>108</v>
      </c>
      <c r="C8" s="124"/>
      <c r="D8" s="124"/>
      <c r="E8" s="124"/>
      <c r="F8" s="124"/>
      <c r="G8" s="124"/>
      <c r="H8" s="124"/>
      <c r="I8" s="124"/>
      <c r="J8" s="124"/>
      <c r="K8" s="124"/>
      <c r="L8" s="124"/>
      <c r="M8" s="124"/>
      <c r="N8" s="124"/>
      <c r="O8" s="124"/>
    </row>
    <row r="9" spans="2:15" ht="6" customHeight="1" x14ac:dyDescent="0.35">
      <c r="B9" s="147"/>
      <c r="C9" s="148"/>
      <c r="D9" s="147"/>
      <c r="E9" s="147"/>
      <c r="F9" s="149"/>
      <c r="G9" s="147"/>
      <c r="H9" s="147"/>
      <c r="I9" s="148"/>
      <c r="J9" s="150"/>
      <c r="K9" s="151"/>
      <c r="L9" s="150"/>
      <c r="M9" s="151"/>
      <c r="N9" s="150"/>
      <c r="O9" s="151"/>
    </row>
    <row r="10" spans="2:15" ht="15" customHeight="1" x14ac:dyDescent="0.35">
      <c r="B10" s="1"/>
      <c r="C10" s="1"/>
      <c r="D10" s="2" t="s">
        <v>0</v>
      </c>
      <c r="E10" s="2"/>
      <c r="F10" s="3"/>
      <c r="G10" s="2"/>
      <c r="H10" s="2" t="s">
        <v>1</v>
      </c>
      <c r="I10" s="2"/>
      <c r="J10" s="4" t="s">
        <v>9</v>
      </c>
      <c r="K10" s="5"/>
      <c r="L10" s="7" t="s">
        <v>2</v>
      </c>
      <c r="M10" s="8"/>
      <c r="N10" s="7" t="s">
        <v>2</v>
      </c>
      <c r="O10" s="5"/>
    </row>
    <row r="11" spans="2:15" ht="15.75" customHeight="1" x14ac:dyDescent="0.35">
      <c r="B11" s="6" t="s">
        <v>3</v>
      </c>
      <c r="C11" s="1"/>
      <c r="D11" s="2" t="s">
        <v>6</v>
      </c>
      <c r="E11" s="2"/>
      <c r="F11" s="3" t="s">
        <v>4</v>
      </c>
      <c r="G11" s="2"/>
      <c r="H11" s="2" t="s">
        <v>12</v>
      </c>
      <c r="I11" s="2"/>
      <c r="J11" s="4" t="s">
        <v>8</v>
      </c>
      <c r="K11" s="5"/>
      <c r="L11" s="7" t="s">
        <v>24</v>
      </c>
      <c r="M11" s="8"/>
      <c r="N11" s="7" t="s">
        <v>10</v>
      </c>
      <c r="O11" s="5"/>
    </row>
    <row r="12" spans="2:15" ht="6" customHeight="1" x14ac:dyDescent="0.35">
      <c r="B12" s="9"/>
      <c r="C12" s="10"/>
      <c r="D12" s="9"/>
      <c r="E12" s="9"/>
      <c r="F12" s="11"/>
      <c r="G12" s="9"/>
      <c r="H12" s="9"/>
      <c r="I12" s="10"/>
      <c r="J12" s="12"/>
      <c r="K12" s="13"/>
      <c r="L12" s="12"/>
      <c r="M12" s="13"/>
      <c r="N12" s="12"/>
      <c r="O12" s="13"/>
    </row>
    <row r="13" spans="2:15" x14ac:dyDescent="0.35">
      <c r="B13" s="16" t="s">
        <v>5</v>
      </c>
      <c r="C13" s="17"/>
      <c r="D13" s="50"/>
      <c r="E13" s="50"/>
      <c r="F13" s="18"/>
      <c r="G13" s="50"/>
      <c r="H13" s="58"/>
      <c r="I13" s="17"/>
      <c r="J13" s="27">
        <f>SUM(J14)</f>
        <v>1930.4752745454543</v>
      </c>
      <c r="K13" s="27"/>
      <c r="L13" s="27">
        <f>SUM(L14)</f>
        <v>27.578218207792204</v>
      </c>
      <c r="M13" s="27"/>
      <c r="N13" s="27">
        <f>SUM(N14)</f>
        <v>7.8794909165120588</v>
      </c>
      <c r="O13" s="26"/>
    </row>
    <row r="14" spans="2:15" x14ac:dyDescent="0.35">
      <c r="B14" s="43" t="s">
        <v>7</v>
      </c>
      <c r="C14" s="22"/>
      <c r="D14" s="67">
        <f>'Summary &amp; Results'!D17</f>
        <v>3.5</v>
      </c>
      <c r="E14" s="52"/>
      <c r="F14" s="51" t="s">
        <v>11</v>
      </c>
      <c r="G14" s="52"/>
      <c r="H14" s="66">
        <f>N40</f>
        <v>7.8794909165120588</v>
      </c>
      <c r="I14" s="22"/>
      <c r="J14" s="25">
        <f>D14*D2*H14</f>
        <v>1930.4752745454543</v>
      </c>
      <c r="K14" s="26"/>
      <c r="L14" s="25">
        <f>J14/$D$2</f>
        <v>27.578218207792204</v>
      </c>
      <c r="M14" s="26"/>
      <c r="N14" s="25">
        <f>L14/$D$14</f>
        <v>7.8794909165120588</v>
      </c>
      <c r="O14" s="26"/>
    </row>
    <row r="15" spans="2:15" x14ac:dyDescent="0.35">
      <c r="B15" s="22"/>
      <c r="C15" s="22"/>
      <c r="D15" s="52"/>
      <c r="E15" s="52"/>
      <c r="F15" s="52"/>
      <c r="G15" s="52"/>
      <c r="H15" s="52"/>
      <c r="I15" s="22"/>
      <c r="J15" s="25"/>
      <c r="K15" s="26"/>
      <c r="L15" s="25"/>
      <c r="M15" s="26"/>
      <c r="N15" s="25"/>
      <c r="O15" s="26"/>
    </row>
    <row r="16" spans="2:15" x14ac:dyDescent="0.35">
      <c r="B16" s="23" t="s">
        <v>13</v>
      </c>
      <c r="C16" s="17"/>
      <c r="D16" s="50"/>
      <c r="E16" s="50"/>
      <c r="F16" s="18"/>
      <c r="G16" s="50"/>
      <c r="H16" s="58"/>
      <c r="I16" s="17"/>
      <c r="J16" s="25"/>
      <c r="K16" s="26"/>
      <c r="L16" s="25"/>
      <c r="M16" s="26"/>
      <c r="N16" s="25"/>
      <c r="O16" s="26"/>
    </row>
    <row r="17" spans="2:15" x14ac:dyDescent="0.35">
      <c r="B17" s="43" t="s">
        <v>14</v>
      </c>
      <c r="C17" s="22"/>
      <c r="D17" s="56">
        <v>1</v>
      </c>
      <c r="E17" s="52"/>
      <c r="F17" s="51" t="s">
        <v>120</v>
      </c>
      <c r="G17" s="52"/>
      <c r="H17" s="66">
        <f>CRR</f>
        <v>1.8</v>
      </c>
      <c r="I17" s="22"/>
      <c r="J17" s="25">
        <f>D17*$D$1*H17</f>
        <v>135</v>
      </c>
      <c r="K17" s="26"/>
      <c r="L17" s="25">
        <f>J17/$D$2</f>
        <v>1.9285714285714286</v>
      </c>
      <c r="M17" s="26"/>
      <c r="N17" s="25">
        <f t="shared" ref="N17:N26" si="0">L17/$D$14</f>
        <v>0.55102040816326536</v>
      </c>
      <c r="O17" s="26"/>
    </row>
    <row r="18" spans="2:15" x14ac:dyDescent="0.35">
      <c r="B18" s="43" t="s">
        <v>57</v>
      </c>
      <c r="C18" s="22"/>
      <c r="D18" s="56">
        <v>1</v>
      </c>
      <c r="E18" s="52"/>
      <c r="F18" s="51" t="s">
        <v>120</v>
      </c>
      <c r="G18" s="52"/>
      <c r="H18" s="66">
        <f>'Input Costs'!D7</f>
        <v>0.27</v>
      </c>
      <c r="I18" s="22"/>
      <c r="J18" s="25">
        <f>D18*$D$1*H18</f>
        <v>20.25</v>
      </c>
      <c r="K18" s="26"/>
      <c r="L18" s="25">
        <f>J18/$D$2</f>
        <v>0.28928571428571431</v>
      </c>
      <c r="M18" s="26"/>
      <c r="N18" s="25">
        <f t="shared" si="0"/>
        <v>8.2653061224489802E-2</v>
      </c>
      <c r="O18" s="26"/>
    </row>
    <row r="19" spans="2:15" x14ac:dyDescent="0.35">
      <c r="B19" s="43" t="s">
        <v>117</v>
      </c>
      <c r="C19" s="22"/>
      <c r="D19" s="134">
        <v>2.13</v>
      </c>
      <c r="E19" s="52"/>
      <c r="F19" s="51" t="s">
        <v>120</v>
      </c>
      <c r="G19" s="52"/>
      <c r="H19" s="66">
        <f>starter/44</f>
        <v>0.53772727272727272</v>
      </c>
      <c r="I19" s="22"/>
      <c r="J19" s="25">
        <f>L19*Chickens</f>
        <v>80.175136363636369</v>
      </c>
      <c r="K19" s="26"/>
      <c r="L19" s="25">
        <f>H19*D19</f>
        <v>1.1453590909090909</v>
      </c>
      <c r="M19" s="26"/>
      <c r="N19" s="25">
        <f t="shared" si="0"/>
        <v>0.32724545454545456</v>
      </c>
      <c r="O19" s="26"/>
    </row>
    <row r="20" spans="2:15" x14ac:dyDescent="0.35">
      <c r="B20" s="43" t="s">
        <v>118</v>
      </c>
      <c r="C20" s="22"/>
      <c r="D20" s="134">
        <v>17.170000000000002</v>
      </c>
      <c r="E20" s="52"/>
      <c r="F20" s="51" t="s">
        <v>120</v>
      </c>
      <c r="G20" s="52"/>
      <c r="H20" s="66">
        <f>grower/44</f>
        <v>0.50545454545454538</v>
      </c>
      <c r="I20" s="22"/>
      <c r="J20" s="25">
        <f>L20*Chickens</f>
        <v>607.5058181818182</v>
      </c>
      <c r="K20" s="26"/>
      <c r="L20" s="25">
        <f>H20*D20</f>
        <v>8.6786545454545454</v>
      </c>
      <c r="M20" s="26"/>
      <c r="N20" s="25">
        <f t="shared" si="0"/>
        <v>2.4796155844155843</v>
      </c>
      <c r="O20" s="26"/>
    </row>
    <row r="21" spans="2:15" x14ac:dyDescent="0.35">
      <c r="B21" s="43" t="s">
        <v>119</v>
      </c>
      <c r="C21" s="22"/>
      <c r="D21" s="135">
        <v>3.5</v>
      </c>
      <c r="E21" s="52"/>
      <c r="F21" s="51" t="s">
        <v>120</v>
      </c>
      <c r="G21" s="52"/>
      <c r="H21" s="66">
        <f>grit/50</f>
        <v>0.2198</v>
      </c>
      <c r="I21" s="22"/>
      <c r="J21" s="25">
        <f>grit*5</f>
        <v>54.95</v>
      </c>
      <c r="K21" s="26"/>
      <c r="L21" s="25">
        <f t="shared" ref="L21:L26" si="1">J21/$D$2</f>
        <v>0.78500000000000003</v>
      </c>
      <c r="M21" s="26"/>
      <c r="N21" s="25">
        <f t="shared" si="0"/>
        <v>0.22428571428571428</v>
      </c>
      <c r="O21" s="26"/>
    </row>
    <row r="22" spans="2:15" x14ac:dyDescent="0.35">
      <c r="B22" s="43" t="s">
        <v>81</v>
      </c>
      <c r="C22" s="22"/>
      <c r="D22" s="135">
        <v>0.47</v>
      </c>
      <c r="E22" s="52"/>
      <c r="F22" s="51" t="s">
        <v>60</v>
      </c>
      <c r="G22" s="52"/>
      <c r="H22" s="66">
        <f>L</f>
        <v>15</v>
      </c>
      <c r="I22" s="22"/>
      <c r="J22" s="25">
        <f>D22*H22*Chickens</f>
        <v>493.5</v>
      </c>
      <c r="K22" s="29"/>
      <c r="L22" s="25">
        <f t="shared" si="1"/>
        <v>7.05</v>
      </c>
      <c r="M22" s="29"/>
      <c r="N22" s="25">
        <f t="shared" si="0"/>
        <v>2.0142857142857142</v>
      </c>
      <c r="O22" s="29"/>
    </row>
    <row r="23" spans="2:15" x14ac:dyDescent="0.35">
      <c r="B23" s="43" t="s">
        <v>34</v>
      </c>
      <c r="C23" s="22"/>
      <c r="D23" s="51">
        <v>1</v>
      </c>
      <c r="E23" s="52"/>
      <c r="F23" s="51" t="s">
        <v>120</v>
      </c>
      <c r="G23" s="52"/>
      <c r="H23" s="66">
        <f>slaughter</f>
        <v>3.5</v>
      </c>
      <c r="I23" s="22"/>
      <c r="J23" s="25">
        <f>D23*Chickens*H23</f>
        <v>245</v>
      </c>
      <c r="K23" s="29"/>
      <c r="L23" s="25">
        <f t="shared" si="1"/>
        <v>3.5</v>
      </c>
      <c r="M23" s="29"/>
      <c r="N23" s="25">
        <f t="shared" si="0"/>
        <v>1</v>
      </c>
      <c r="O23" s="29"/>
    </row>
    <row r="24" spans="2:15" x14ac:dyDescent="0.35">
      <c r="B24" s="43" t="s">
        <v>65</v>
      </c>
      <c r="C24" s="22"/>
      <c r="D24" s="51">
        <v>1</v>
      </c>
      <c r="E24" s="52"/>
      <c r="F24" s="51" t="s">
        <v>75</v>
      </c>
      <c r="G24" s="52"/>
      <c r="H24" s="136">
        <v>50</v>
      </c>
      <c r="I24" s="22"/>
      <c r="J24" s="25">
        <f>H24</f>
        <v>50</v>
      </c>
      <c r="K24" s="29"/>
      <c r="L24" s="25">
        <f t="shared" si="1"/>
        <v>0.7142857142857143</v>
      </c>
      <c r="M24" s="29"/>
      <c r="N24" s="25">
        <f t="shared" si="0"/>
        <v>0.20408163265306123</v>
      </c>
      <c r="O24" s="29"/>
    </row>
    <row r="25" spans="2:15" x14ac:dyDescent="0.35">
      <c r="B25" s="43" t="s">
        <v>66</v>
      </c>
      <c r="C25" s="22"/>
      <c r="D25" s="51">
        <v>1</v>
      </c>
      <c r="E25" s="52"/>
      <c r="F25" s="51" t="s">
        <v>75</v>
      </c>
      <c r="G25" s="52"/>
      <c r="H25" s="136">
        <v>20</v>
      </c>
      <c r="I25" s="22"/>
      <c r="J25" s="25">
        <f>H25</f>
        <v>20</v>
      </c>
      <c r="K25" s="29"/>
      <c r="L25" s="25">
        <f t="shared" si="1"/>
        <v>0.2857142857142857</v>
      </c>
      <c r="M25" s="29"/>
      <c r="N25" s="25">
        <f t="shared" si="0"/>
        <v>8.1632653061224483E-2</v>
      </c>
      <c r="O25" s="29"/>
    </row>
    <row r="26" spans="2:15" x14ac:dyDescent="0.35">
      <c r="B26" s="43" t="s">
        <v>67</v>
      </c>
      <c r="C26" s="22"/>
      <c r="D26" s="51">
        <v>1</v>
      </c>
      <c r="E26" s="52"/>
      <c r="F26" s="51" t="s">
        <v>75</v>
      </c>
      <c r="G26" s="52"/>
      <c r="H26" s="136">
        <v>40</v>
      </c>
      <c r="I26" s="22"/>
      <c r="J26" s="25">
        <f>H26</f>
        <v>40</v>
      </c>
      <c r="K26" s="29"/>
      <c r="L26" s="25">
        <f t="shared" si="1"/>
        <v>0.5714285714285714</v>
      </c>
      <c r="M26" s="29"/>
      <c r="N26" s="25">
        <f t="shared" si="0"/>
        <v>0.16326530612244897</v>
      </c>
      <c r="O26" s="29"/>
    </row>
    <row r="27" spans="2:15" x14ac:dyDescent="0.35">
      <c r="B27" s="17"/>
      <c r="C27" s="17"/>
      <c r="D27" s="50"/>
      <c r="E27" s="50"/>
      <c r="F27" s="18"/>
      <c r="G27" s="50"/>
      <c r="H27" s="18"/>
      <c r="I27" s="17"/>
      <c r="J27" s="36"/>
      <c r="K27" s="36"/>
      <c r="L27" s="36"/>
      <c r="M27" s="37"/>
      <c r="N27" s="38"/>
      <c r="O27" s="37"/>
    </row>
    <row r="28" spans="2:15" x14ac:dyDescent="0.35">
      <c r="B28" s="28" t="s">
        <v>16</v>
      </c>
      <c r="C28" s="17"/>
      <c r="D28" s="50"/>
      <c r="E28" s="50"/>
      <c r="F28" s="50"/>
      <c r="G28" s="50"/>
      <c r="H28" s="50"/>
      <c r="I28" s="17"/>
      <c r="J28" s="36">
        <f>SUM(J17:J26)</f>
        <v>1746.3809545454546</v>
      </c>
      <c r="K28" s="36"/>
      <c r="L28" s="36">
        <f>SUM(L17:L26)</f>
        <v>24.948299350649354</v>
      </c>
      <c r="M28" s="36">
        <f>SUM(M17:M26)</f>
        <v>0</v>
      </c>
      <c r="N28" s="36">
        <f>SUM(N17:N26)</f>
        <v>7.1280855287569569</v>
      </c>
      <c r="O28" s="36"/>
    </row>
    <row r="29" spans="2:15" x14ac:dyDescent="0.35">
      <c r="B29" s="17"/>
      <c r="C29" s="17"/>
      <c r="D29" s="50"/>
      <c r="E29" s="50"/>
      <c r="F29" s="50"/>
      <c r="G29" s="50"/>
      <c r="H29" s="50"/>
      <c r="I29" s="17"/>
      <c r="J29" s="36"/>
      <c r="K29" s="36"/>
      <c r="L29" s="36"/>
      <c r="M29" s="37"/>
      <c r="N29" s="38"/>
      <c r="O29" s="37"/>
    </row>
    <row r="30" spans="2:15" x14ac:dyDescent="0.35">
      <c r="B30" s="33" t="s">
        <v>17</v>
      </c>
      <c r="C30" s="34"/>
      <c r="D30" s="53"/>
      <c r="E30" s="53"/>
      <c r="F30" s="35"/>
      <c r="G30" s="53"/>
      <c r="H30" s="35"/>
      <c r="I30" s="34"/>
      <c r="J30" s="39">
        <f>J13-J28</f>
        <v>184.0943199999997</v>
      </c>
      <c r="K30" s="39"/>
      <c r="L30" s="39">
        <f>L13-L28</f>
        <v>2.6299188571428509</v>
      </c>
      <c r="M30" s="39"/>
      <c r="N30" s="39">
        <f>N13-N28</f>
        <v>0.75140538775510191</v>
      </c>
      <c r="O30" s="39"/>
    </row>
    <row r="31" spans="2:15" x14ac:dyDescent="0.35">
      <c r="B31" s="17"/>
      <c r="C31" s="17"/>
      <c r="D31" s="50"/>
      <c r="E31" s="50"/>
      <c r="F31" s="18"/>
      <c r="G31" s="50"/>
      <c r="H31" s="18"/>
      <c r="I31" s="17"/>
      <c r="J31" s="36"/>
      <c r="K31" s="36"/>
      <c r="L31" s="36"/>
      <c r="M31" s="26"/>
      <c r="N31" s="25"/>
      <c r="O31" s="26"/>
    </row>
    <row r="32" spans="2:15" x14ac:dyDescent="0.35">
      <c r="B32" s="23" t="s">
        <v>15</v>
      </c>
      <c r="C32" s="22"/>
      <c r="D32" s="52"/>
      <c r="E32" s="52"/>
      <c r="F32" s="52"/>
      <c r="G32" s="52"/>
      <c r="H32" s="52"/>
      <c r="I32" s="22"/>
      <c r="J32" s="36">
        <f>SUM(J34:J38)</f>
        <v>184.09431999999998</v>
      </c>
      <c r="K32" s="36"/>
      <c r="L32" s="36">
        <f>SUM(L34:L38)</f>
        <v>2.6299188571428571</v>
      </c>
      <c r="M32" s="36"/>
      <c r="N32" s="36">
        <f>SUM(N34:N38)</f>
        <v>0.75140538775510202</v>
      </c>
      <c r="O32" s="36"/>
    </row>
    <row r="33" spans="2:15" x14ac:dyDescent="0.35">
      <c r="B33" s="23"/>
      <c r="C33" s="22"/>
      <c r="D33" s="52"/>
      <c r="E33" s="52"/>
      <c r="F33" s="52"/>
      <c r="G33" s="52"/>
      <c r="H33" s="52"/>
      <c r="I33" s="22"/>
      <c r="J33" s="36"/>
      <c r="K33" s="36"/>
      <c r="L33" s="36"/>
      <c r="M33" s="36"/>
      <c r="N33" s="36"/>
      <c r="O33" s="36"/>
    </row>
    <row r="34" spans="2:15" x14ac:dyDescent="0.35">
      <c r="B34" s="43" t="s">
        <v>71</v>
      </c>
      <c r="C34" s="16"/>
      <c r="D34" s="54"/>
      <c r="E34" s="54"/>
      <c r="F34" s="54"/>
      <c r="G34" s="54"/>
      <c r="H34" s="54"/>
      <c r="I34" s="16"/>
      <c r="J34" s="40">
        <f>'Costs brooder feeders waterers'!B24</f>
        <v>47</v>
      </c>
      <c r="K34" s="40"/>
      <c r="L34" s="40">
        <f>J34/$D$2</f>
        <v>0.67142857142857137</v>
      </c>
      <c r="M34" s="40"/>
      <c r="N34" s="40">
        <f>L34/$D$14</f>
        <v>0.19183673469387755</v>
      </c>
      <c r="O34" s="40"/>
    </row>
    <row r="35" spans="2:15" x14ac:dyDescent="0.35">
      <c r="B35" s="43" t="s">
        <v>72</v>
      </c>
      <c r="C35" s="16"/>
      <c r="D35" s="54"/>
      <c r="E35" s="54"/>
      <c r="F35" s="54"/>
      <c r="G35" s="54"/>
      <c r="H35" s="54"/>
      <c r="I35" s="16"/>
      <c r="J35" s="40">
        <f>'Chicken tractor costs'!B28</f>
        <v>58.516799999999989</v>
      </c>
      <c r="K35" s="40"/>
      <c r="L35" s="40">
        <f>J35/$D$2</f>
        <v>0.83595428571428554</v>
      </c>
      <c r="M35" s="40"/>
      <c r="N35" s="40">
        <f>L35/$D$14</f>
        <v>0.238844081632653</v>
      </c>
      <c r="O35" s="40"/>
    </row>
    <row r="36" spans="2:15" x14ac:dyDescent="0.35">
      <c r="B36" s="43" t="s">
        <v>73</v>
      </c>
      <c r="C36" s="16"/>
      <c r="D36" s="54"/>
      <c r="E36" s="54"/>
      <c r="F36" s="54"/>
      <c r="G36" s="54"/>
      <c r="H36" s="54"/>
      <c r="I36" s="16"/>
      <c r="J36" s="40">
        <f>'Costs brooder feeders waterers'!B25</f>
        <v>28.3</v>
      </c>
      <c r="K36" s="40"/>
      <c r="L36" s="40">
        <f>J36/$D$2</f>
        <v>0.4042857142857143</v>
      </c>
      <c r="M36" s="40"/>
      <c r="N36" s="40">
        <f>L36/$D$14</f>
        <v>0.11551020408163266</v>
      </c>
      <c r="O36" s="40"/>
    </row>
    <row r="37" spans="2:15" x14ac:dyDescent="0.35">
      <c r="B37" s="43" t="s">
        <v>74</v>
      </c>
      <c r="C37" s="16"/>
      <c r="D37" s="54"/>
      <c r="E37" s="54"/>
      <c r="F37" s="54"/>
      <c r="G37" s="54"/>
      <c r="H37" s="54"/>
      <c r="I37" s="16"/>
      <c r="J37" s="40">
        <f>'Chicken tractor costs'!B29</f>
        <v>9.6775199999999977</v>
      </c>
      <c r="K37" s="40"/>
      <c r="L37" s="40">
        <f>J37/$D$2</f>
        <v>0.13825028571428569</v>
      </c>
      <c r="M37" s="40"/>
      <c r="N37" s="40">
        <f>L37/$D$14</f>
        <v>3.9500081632653054E-2</v>
      </c>
      <c r="O37" s="40"/>
    </row>
    <row r="38" spans="2:15" x14ac:dyDescent="0.35">
      <c r="B38" s="43" t="s">
        <v>91</v>
      </c>
      <c r="C38" s="22"/>
      <c r="D38" s="64">
        <v>0.14499999999999999</v>
      </c>
      <c r="E38" s="52"/>
      <c r="F38" s="51" t="s">
        <v>126</v>
      </c>
      <c r="G38" s="52"/>
      <c r="H38" s="59">
        <f>rent</f>
        <v>280</v>
      </c>
      <c r="I38" s="22"/>
      <c r="J38" s="25">
        <f>D38*H38</f>
        <v>40.599999999999994</v>
      </c>
      <c r="K38" s="29"/>
      <c r="L38" s="25">
        <f>J38/$D$2</f>
        <v>0.57999999999999996</v>
      </c>
      <c r="M38" s="29"/>
      <c r="N38" s="25">
        <f>L38/$D$14</f>
        <v>0.1657142857142857</v>
      </c>
      <c r="O38" s="29"/>
    </row>
    <row r="39" spans="2:15" x14ac:dyDescent="0.35">
      <c r="B39" s="22"/>
      <c r="C39" s="16"/>
      <c r="D39" s="54"/>
      <c r="E39" s="54"/>
      <c r="F39" s="54"/>
      <c r="G39" s="54"/>
      <c r="H39" s="54"/>
      <c r="I39" s="16"/>
      <c r="J39" s="40"/>
      <c r="K39" s="40"/>
      <c r="L39" s="40"/>
      <c r="M39" s="40"/>
      <c r="N39" s="40"/>
      <c r="O39" s="31"/>
    </row>
    <row r="40" spans="2:15" x14ac:dyDescent="0.35">
      <c r="B40" s="28" t="s">
        <v>19</v>
      </c>
      <c r="C40" s="17"/>
      <c r="D40" s="50"/>
      <c r="E40" s="50"/>
      <c r="F40" s="18"/>
      <c r="G40" s="50"/>
      <c r="H40" s="18"/>
      <c r="I40" s="17"/>
      <c r="J40" s="36">
        <f>J28+J32</f>
        <v>1930.4752745454546</v>
      </c>
      <c r="K40" s="36"/>
      <c r="L40" s="36">
        <f>L28+L32</f>
        <v>27.578218207792212</v>
      </c>
      <c r="M40" s="36"/>
      <c r="N40" s="36">
        <f>N28+N32</f>
        <v>7.8794909165120588</v>
      </c>
      <c r="O40" s="31"/>
    </row>
    <row r="41" spans="2:15" x14ac:dyDescent="0.35">
      <c r="B41" s="17"/>
      <c r="C41" s="17"/>
      <c r="D41" s="50"/>
      <c r="E41" s="50"/>
      <c r="F41" s="18"/>
      <c r="G41" s="50"/>
      <c r="H41" s="54"/>
      <c r="I41" s="17"/>
      <c r="J41" s="30"/>
      <c r="K41" s="31"/>
      <c r="L41" s="32"/>
      <c r="M41" s="31"/>
      <c r="N41" s="32"/>
      <c r="O41" s="31"/>
    </row>
    <row r="42" spans="2:15" x14ac:dyDescent="0.35">
      <c r="B42" s="73" t="s">
        <v>20</v>
      </c>
      <c r="C42" s="41"/>
      <c r="D42" s="55"/>
      <c r="E42" s="55"/>
      <c r="F42" s="42"/>
      <c r="G42" s="55"/>
      <c r="H42" s="42"/>
      <c r="I42" s="41"/>
      <c r="J42" s="68">
        <f>J13-J40</f>
        <v>0</v>
      </c>
      <c r="K42" s="69"/>
      <c r="L42" s="68">
        <f>L13-L40</f>
        <v>0</v>
      </c>
      <c r="M42" s="68"/>
      <c r="N42" s="68">
        <f>N13-N40</f>
        <v>0</v>
      </c>
      <c r="O42" s="70"/>
    </row>
    <row r="44" spans="2:15" x14ac:dyDescent="0.35">
      <c r="B44" s="72" t="s">
        <v>79</v>
      </c>
    </row>
  </sheetData>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44"/>
  <sheetViews>
    <sheetView workbookViewId="0">
      <selection activeCell="B8" sqref="B8:O42"/>
    </sheetView>
  </sheetViews>
  <sheetFormatPr defaultColWidth="8.81640625" defaultRowHeight="14.5" x14ac:dyDescent="0.35"/>
  <cols>
    <col min="1" max="1" width="3" customWidth="1"/>
    <col min="2" max="2" width="37.81640625" customWidth="1"/>
    <col min="3" max="3" width="3.1796875" customWidth="1"/>
    <col min="4" max="4" width="13.81640625" style="47" customWidth="1"/>
    <col min="5" max="5" width="2.54296875" style="47" customWidth="1"/>
    <col min="6" max="6" width="10.453125" style="47" customWidth="1"/>
    <col min="7" max="7" width="3" style="47" customWidth="1"/>
    <col min="8" max="8" width="8.81640625" style="47"/>
    <col min="9" max="9" width="4.1796875" customWidth="1"/>
    <col min="10" max="10" width="13" bestFit="1" customWidth="1"/>
    <col min="11" max="11" width="2" customWidth="1"/>
    <col min="12" max="12" width="10.1796875" customWidth="1"/>
    <col min="13" max="13" width="2" customWidth="1"/>
    <col min="15" max="15" width="2.54296875" customWidth="1"/>
  </cols>
  <sheetData>
    <row r="1" spans="2:15" ht="15.5" x14ac:dyDescent="0.35">
      <c r="B1" s="45" t="s">
        <v>115</v>
      </c>
      <c r="D1" s="176">
        <v>100</v>
      </c>
    </row>
    <row r="2" spans="2:15" ht="15.5" x14ac:dyDescent="0.35">
      <c r="B2" s="45" t="s">
        <v>116</v>
      </c>
      <c r="D2" s="176">
        <v>95</v>
      </c>
      <c r="E2" s="67"/>
      <c r="F2" s="75">
        <f>-(1-D1/D2)</f>
        <v>5.2631578947368363E-2</v>
      </c>
      <c r="G2" s="74" t="s">
        <v>83</v>
      </c>
    </row>
    <row r="3" spans="2:15" ht="15.5" x14ac:dyDescent="0.35">
      <c r="B3" s="45" t="s">
        <v>59</v>
      </c>
      <c r="D3" s="177">
        <v>70</v>
      </c>
      <c r="E3" s="67"/>
      <c r="F3" s="67">
        <f>D3/7</f>
        <v>10</v>
      </c>
      <c r="G3" s="74" t="s">
        <v>82</v>
      </c>
      <c r="H3" s="74"/>
    </row>
    <row r="4" spans="2:15" ht="6.75" customHeight="1" x14ac:dyDescent="0.35">
      <c r="B4" s="45"/>
      <c r="D4" s="67"/>
      <c r="E4" s="67"/>
      <c r="F4" s="67"/>
      <c r="G4" s="74"/>
      <c r="H4" s="74"/>
    </row>
    <row r="5" spans="2:15" ht="15.5" x14ac:dyDescent="0.35">
      <c r="B5" s="137" t="s">
        <v>78</v>
      </c>
      <c r="C5" s="138"/>
      <c r="D5" s="139"/>
      <c r="E5" s="139"/>
      <c r="F5" s="139"/>
      <c r="G5" s="140"/>
      <c r="H5" s="141"/>
    </row>
    <row r="6" spans="2:15" x14ac:dyDescent="0.35">
      <c r="B6" s="142" t="s">
        <v>79</v>
      </c>
      <c r="C6" s="143"/>
      <c r="D6" s="144"/>
      <c r="E6" s="144"/>
      <c r="F6" s="144"/>
      <c r="G6" s="144"/>
      <c r="H6" s="145"/>
    </row>
    <row r="7" spans="2:15" ht="6" customHeight="1" x14ac:dyDescent="0.35">
      <c r="B7" s="72"/>
    </row>
    <row r="8" spans="2:15" ht="20.25" customHeight="1" x14ac:dyDescent="0.35">
      <c r="B8" s="124" t="s">
        <v>127</v>
      </c>
      <c r="C8" s="124"/>
      <c r="D8" s="124"/>
      <c r="E8" s="124"/>
      <c r="F8" s="124"/>
      <c r="G8" s="124"/>
      <c r="H8" s="124"/>
      <c r="I8" s="124"/>
      <c r="J8" s="124"/>
      <c r="K8" s="124"/>
      <c r="L8" s="124"/>
      <c r="M8" s="124"/>
      <c r="N8" s="124"/>
      <c r="O8" s="124"/>
    </row>
    <row r="9" spans="2:15" ht="6" customHeight="1" x14ac:dyDescent="0.35">
      <c r="B9" s="147"/>
      <c r="C9" s="148"/>
      <c r="D9" s="147"/>
      <c r="E9" s="147"/>
      <c r="F9" s="149"/>
      <c r="G9" s="147"/>
      <c r="H9" s="147"/>
      <c r="I9" s="148"/>
      <c r="J9" s="150"/>
      <c r="K9" s="151"/>
      <c r="L9" s="150"/>
      <c r="M9" s="151"/>
      <c r="N9" s="150"/>
      <c r="O9" s="151"/>
    </row>
    <row r="10" spans="2:15" ht="15" customHeight="1" x14ac:dyDescent="0.35">
      <c r="B10" s="1"/>
      <c r="C10" s="1"/>
      <c r="D10" s="2" t="s">
        <v>0</v>
      </c>
      <c r="E10" s="2"/>
      <c r="F10" s="3"/>
      <c r="G10" s="2"/>
      <c r="H10" s="2" t="s">
        <v>1</v>
      </c>
      <c r="I10" s="2"/>
      <c r="J10" s="4" t="s">
        <v>9</v>
      </c>
      <c r="K10" s="5"/>
      <c r="L10" s="7" t="s">
        <v>2</v>
      </c>
      <c r="M10" s="8"/>
      <c r="N10" s="7" t="s">
        <v>2</v>
      </c>
      <c r="O10" s="5"/>
    </row>
    <row r="11" spans="2:15" ht="15.75" customHeight="1" x14ac:dyDescent="0.35">
      <c r="B11" s="6" t="s">
        <v>3</v>
      </c>
      <c r="C11" s="1"/>
      <c r="D11" s="2" t="s">
        <v>6</v>
      </c>
      <c r="E11" s="2"/>
      <c r="F11" s="3" t="s">
        <v>4</v>
      </c>
      <c r="G11" s="2"/>
      <c r="H11" s="2" t="s">
        <v>12</v>
      </c>
      <c r="I11" s="2"/>
      <c r="J11" s="4" t="s">
        <v>8</v>
      </c>
      <c r="K11" s="5"/>
      <c r="L11" s="7" t="s">
        <v>24</v>
      </c>
      <c r="M11" s="8"/>
      <c r="N11" s="7" t="s">
        <v>10</v>
      </c>
      <c r="O11" s="5"/>
    </row>
    <row r="12" spans="2:15" ht="6" customHeight="1" x14ac:dyDescent="0.35">
      <c r="B12" s="9"/>
      <c r="C12" s="10"/>
      <c r="D12" s="9"/>
      <c r="E12" s="9"/>
      <c r="F12" s="11"/>
      <c r="G12" s="9"/>
      <c r="H12" s="9"/>
      <c r="I12" s="10"/>
      <c r="J12" s="12"/>
      <c r="K12" s="13"/>
      <c r="L12" s="12"/>
      <c r="M12" s="13"/>
      <c r="N12" s="12"/>
      <c r="O12" s="13"/>
    </row>
    <row r="13" spans="2:15" x14ac:dyDescent="0.35">
      <c r="B13" s="16" t="s">
        <v>5</v>
      </c>
      <c r="C13" s="17"/>
      <c r="D13" s="50"/>
      <c r="E13" s="50"/>
      <c r="F13" s="18"/>
      <c r="G13" s="50"/>
      <c r="H13" s="58"/>
      <c r="I13" s="17"/>
      <c r="J13" s="27">
        <f>SUM(J14)</f>
        <v>2571.2256154545457</v>
      </c>
      <c r="K13" s="27"/>
      <c r="L13" s="27">
        <f>SUM(L14)</f>
        <v>27.065532794258377</v>
      </c>
      <c r="M13" s="27"/>
      <c r="N13" s="27">
        <f>SUM(N14)</f>
        <v>6.7663831985645944</v>
      </c>
      <c r="O13" s="26"/>
    </row>
    <row r="14" spans="2:15" x14ac:dyDescent="0.35">
      <c r="B14" s="43" t="s">
        <v>7</v>
      </c>
      <c r="C14" s="22"/>
      <c r="D14" s="177">
        <v>4</v>
      </c>
      <c r="E14" s="52"/>
      <c r="F14" s="51" t="s">
        <v>11</v>
      </c>
      <c r="G14" s="52"/>
      <c r="H14" s="66">
        <f>N40</f>
        <v>6.7663831985645935</v>
      </c>
      <c r="I14" s="22"/>
      <c r="J14" s="25">
        <f>D14*D2*H14</f>
        <v>2571.2256154545457</v>
      </c>
      <c r="K14" s="26"/>
      <c r="L14" s="25">
        <f>J14/$D$2</f>
        <v>27.065532794258377</v>
      </c>
      <c r="M14" s="26"/>
      <c r="N14" s="25">
        <f>L14/$D$14</f>
        <v>6.7663831985645944</v>
      </c>
      <c r="O14" s="26"/>
    </row>
    <row r="15" spans="2:15" x14ac:dyDescent="0.35">
      <c r="B15" s="22"/>
      <c r="C15" s="22"/>
      <c r="D15" s="52"/>
      <c r="E15" s="52"/>
      <c r="F15" s="52"/>
      <c r="G15" s="52"/>
      <c r="H15" s="52"/>
      <c r="I15" s="22"/>
      <c r="J15" s="25"/>
      <c r="K15" s="26"/>
      <c r="L15" s="25"/>
      <c r="M15" s="26"/>
      <c r="N15" s="25"/>
      <c r="O15" s="26"/>
    </row>
    <row r="16" spans="2:15" x14ac:dyDescent="0.35">
      <c r="B16" s="23" t="s">
        <v>13</v>
      </c>
      <c r="C16" s="17"/>
      <c r="D16" s="50"/>
      <c r="E16" s="50"/>
      <c r="F16" s="18"/>
      <c r="G16" s="50"/>
      <c r="H16" s="58"/>
      <c r="I16" s="17"/>
      <c r="J16" s="25"/>
      <c r="K16" s="26"/>
      <c r="L16" s="25"/>
      <c r="M16" s="26"/>
      <c r="N16" s="25"/>
      <c r="O16" s="26"/>
    </row>
    <row r="17" spans="2:15" x14ac:dyDescent="0.35">
      <c r="B17" s="43" t="s">
        <v>14</v>
      </c>
      <c r="C17" s="22"/>
      <c r="D17" s="56">
        <v>1</v>
      </c>
      <c r="E17" s="52"/>
      <c r="F17" s="51" t="s">
        <v>56</v>
      </c>
      <c r="G17" s="52"/>
      <c r="H17" s="180">
        <f>CRR</f>
        <v>1.8</v>
      </c>
      <c r="I17" s="22"/>
      <c r="J17" s="25">
        <f>D17*$D$1*H17</f>
        <v>180</v>
      </c>
      <c r="K17" s="26"/>
      <c r="L17" s="25">
        <f>J17/$D$2</f>
        <v>1.8947368421052631</v>
      </c>
      <c r="M17" s="26"/>
      <c r="N17" s="25">
        <f t="shared" ref="N17:N26" si="0">L17/$D$14</f>
        <v>0.47368421052631576</v>
      </c>
      <c r="O17" s="26"/>
    </row>
    <row r="18" spans="2:15" x14ac:dyDescent="0.35">
      <c r="B18" s="43" t="s">
        <v>57</v>
      </c>
      <c r="C18" s="22"/>
      <c r="D18" s="56">
        <v>1</v>
      </c>
      <c r="E18" s="52"/>
      <c r="F18" s="51" t="s">
        <v>56</v>
      </c>
      <c r="G18" s="52"/>
      <c r="H18" s="180">
        <f>'Input Costs'!D7</f>
        <v>0.27</v>
      </c>
      <c r="I18" s="22"/>
      <c r="J18" s="25">
        <f>D18*$D$1*H18</f>
        <v>27</v>
      </c>
      <c r="K18" s="26"/>
      <c r="L18" s="25">
        <f>J18/$D$2</f>
        <v>0.28421052631578947</v>
      </c>
      <c r="M18" s="26"/>
      <c r="N18" s="25">
        <f t="shared" si="0"/>
        <v>7.1052631578947367E-2</v>
      </c>
      <c r="O18" s="26"/>
    </row>
    <row r="19" spans="2:15" x14ac:dyDescent="0.35">
      <c r="B19" s="43" t="s">
        <v>117</v>
      </c>
      <c r="C19" s="22"/>
      <c r="D19" s="134">
        <v>2.13</v>
      </c>
      <c r="E19" s="52"/>
      <c r="F19" s="51" t="s">
        <v>56</v>
      </c>
      <c r="G19" s="52"/>
      <c r="H19" s="180">
        <f>starter/44</f>
        <v>0.53772727272727272</v>
      </c>
      <c r="I19" s="22"/>
      <c r="J19" s="25">
        <f>D19*L19*H19</f>
        <v>1.311847447128099</v>
      </c>
      <c r="K19" s="26"/>
      <c r="L19" s="25">
        <f>H19*D19</f>
        <v>1.1453590909090909</v>
      </c>
      <c r="M19" s="26"/>
      <c r="N19" s="25">
        <f t="shared" si="0"/>
        <v>0.28633977272727273</v>
      </c>
      <c r="O19" s="26"/>
    </row>
    <row r="20" spans="2:15" x14ac:dyDescent="0.35">
      <c r="B20" s="43" t="s">
        <v>118</v>
      </c>
      <c r="C20" s="22"/>
      <c r="D20" s="134">
        <v>17.170000000000002</v>
      </c>
      <c r="E20" s="52"/>
      <c r="F20" s="51" t="s">
        <v>56</v>
      </c>
      <c r="G20" s="52"/>
      <c r="H20" s="180">
        <f>grower/44</f>
        <v>0.50545454545454538</v>
      </c>
      <c r="I20" s="22"/>
      <c r="J20" s="25">
        <f>D20*L20*H20</f>
        <v>75.319044719338834</v>
      </c>
      <c r="K20" s="26"/>
      <c r="L20" s="25">
        <f>H20*D20</f>
        <v>8.6786545454545454</v>
      </c>
      <c r="M20" s="26"/>
      <c r="N20" s="25">
        <f t="shared" si="0"/>
        <v>2.1696636363636363</v>
      </c>
      <c r="O20" s="26"/>
    </row>
    <row r="21" spans="2:15" x14ac:dyDescent="0.35">
      <c r="B21" s="43" t="s">
        <v>119</v>
      </c>
      <c r="C21" s="22"/>
      <c r="D21" s="135">
        <v>3.5</v>
      </c>
      <c r="E21" s="52"/>
      <c r="F21" s="51" t="s">
        <v>56</v>
      </c>
      <c r="G21" s="52"/>
      <c r="H21" s="180">
        <f>grit/50</f>
        <v>0.2198</v>
      </c>
      <c r="I21" s="22"/>
      <c r="J21" s="25">
        <f>grit*5</f>
        <v>54.95</v>
      </c>
      <c r="K21" s="26"/>
      <c r="L21" s="25">
        <f>J21/$D$2</f>
        <v>0.57842105263157895</v>
      </c>
      <c r="M21" s="26"/>
      <c r="N21" s="25">
        <f t="shared" si="0"/>
        <v>0.14460526315789474</v>
      </c>
      <c r="O21" s="26"/>
    </row>
    <row r="22" spans="2:15" x14ac:dyDescent="0.35">
      <c r="B22" s="43" t="s">
        <v>81</v>
      </c>
      <c r="C22" s="22"/>
      <c r="D22" s="135">
        <v>0.5</v>
      </c>
      <c r="E22" s="52"/>
      <c r="F22" s="51" t="s">
        <v>60</v>
      </c>
      <c r="G22" s="52"/>
      <c r="H22" s="180">
        <f>L</f>
        <v>15</v>
      </c>
      <c r="I22" s="22"/>
      <c r="J22" s="25">
        <f>D22*D1*H22</f>
        <v>750</v>
      </c>
      <c r="K22" s="29"/>
      <c r="L22" s="25">
        <f>J22/$D$2</f>
        <v>7.8947368421052628</v>
      </c>
      <c r="M22" s="29"/>
      <c r="N22" s="25">
        <f t="shared" si="0"/>
        <v>1.9736842105263157</v>
      </c>
      <c r="O22" s="29"/>
    </row>
    <row r="23" spans="2:15" x14ac:dyDescent="0.35">
      <c r="B23" s="43" t="s">
        <v>34</v>
      </c>
      <c r="C23" s="22"/>
      <c r="D23" s="56">
        <v>1</v>
      </c>
      <c r="E23" s="52"/>
      <c r="F23" s="51" t="s">
        <v>56</v>
      </c>
      <c r="G23" s="52"/>
      <c r="H23" s="180">
        <f>slaughter</f>
        <v>3.5</v>
      </c>
      <c r="I23" s="22"/>
      <c r="J23" s="25">
        <f>D23*D2*H23</f>
        <v>332.5</v>
      </c>
      <c r="K23" s="29"/>
      <c r="L23" s="25">
        <f>J23/$D$2</f>
        <v>3.5</v>
      </c>
      <c r="M23" s="29"/>
      <c r="N23" s="25">
        <f t="shared" si="0"/>
        <v>0.875</v>
      </c>
      <c r="O23" s="29"/>
    </row>
    <row r="24" spans="2:15" x14ac:dyDescent="0.35">
      <c r="B24" s="43" t="s">
        <v>65</v>
      </c>
      <c r="C24" s="22"/>
      <c r="D24" s="56">
        <v>1</v>
      </c>
      <c r="E24" s="52"/>
      <c r="F24" s="51" t="s">
        <v>75</v>
      </c>
      <c r="G24" s="52"/>
      <c r="H24" s="136">
        <v>50</v>
      </c>
      <c r="I24" s="22"/>
      <c r="J24" s="25">
        <f>H24</f>
        <v>50</v>
      </c>
      <c r="K24" s="29"/>
      <c r="L24" s="25">
        <f>J24/$D$2</f>
        <v>0.52631578947368418</v>
      </c>
      <c r="M24" s="29"/>
      <c r="N24" s="25">
        <f t="shared" si="0"/>
        <v>0.13157894736842105</v>
      </c>
      <c r="O24" s="29"/>
    </row>
    <row r="25" spans="2:15" x14ac:dyDescent="0.35">
      <c r="B25" s="43" t="s">
        <v>66</v>
      </c>
      <c r="C25" s="22"/>
      <c r="D25" s="56">
        <v>1</v>
      </c>
      <c r="E25" s="52"/>
      <c r="F25" s="51" t="s">
        <v>75</v>
      </c>
      <c r="G25" s="52"/>
      <c r="H25" s="136">
        <v>20</v>
      </c>
      <c r="I25" s="22"/>
      <c r="J25" s="25">
        <f>H25</f>
        <v>20</v>
      </c>
      <c r="K25" s="29"/>
      <c r="L25" s="25">
        <f>J25/$D$2</f>
        <v>0.21052631578947367</v>
      </c>
      <c r="M25" s="29"/>
      <c r="N25" s="25">
        <f t="shared" si="0"/>
        <v>5.2631578947368418E-2</v>
      </c>
      <c r="O25" s="29"/>
    </row>
    <row r="26" spans="2:15" x14ac:dyDescent="0.35">
      <c r="B26" s="43" t="s">
        <v>67</v>
      </c>
      <c r="C26" s="22"/>
      <c r="D26" s="56">
        <v>1</v>
      </c>
      <c r="E26" s="52"/>
      <c r="F26" s="51" t="s">
        <v>75</v>
      </c>
      <c r="G26" s="52"/>
      <c r="H26" s="136">
        <v>40</v>
      </c>
      <c r="I26" s="22"/>
      <c r="J26" s="25">
        <f>H26</f>
        <v>40</v>
      </c>
      <c r="K26" s="29"/>
      <c r="L26" s="25">
        <f>J26/$D$2</f>
        <v>0.42105263157894735</v>
      </c>
      <c r="M26" s="29"/>
      <c r="N26" s="25">
        <f t="shared" si="0"/>
        <v>0.10526315789473684</v>
      </c>
      <c r="O26" s="29"/>
    </row>
    <row r="27" spans="2:15" x14ac:dyDescent="0.35">
      <c r="B27" s="17"/>
      <c r="C27" s="17"/>
      <c r="D27" s="50"/>
      <c r="E27" s="50"/>
      <c r="F27" s="18"/>
      <c r="G27" s="50"/>
      <c r="H27" s="18"/>
      <c r="I27" s="17"/>
      <c r="J27" s="36"/>
      <c r="K27" s="36"/>
      <c r="L27" s="36"/>
      <c r="M27" s="37"/>
      <c r="N27" s="38"/>
      <c r="O27" s="37"/>
    </row>
    <row r="28" spans="2:15" x14ac:dyDescent="0.35">
      <c r="B28" s="28" t="s">
        <v>16</v>
      </c>
      <c r="C28" s="17"/>
      <c r="D28" s="50"/>
      <c r="E28" s="50"/>
      <c r="F28" s="50"/>
      <c r="G28" s="50"/>
      <c r="H28" s="50"/>
      <c r="I28" s="17"/>
      <c r="J28" s="36">
        <f>SUM(J17:J26)</f>
        <v>1531.080892166467</v>
      </c>
      <c r="K28" s="36"/>
      <c r="L28" s="36">
        <f>SUM(L17:L26)</f>
        <v>25.134013636363637</v>
      </c>
      <c r="M28" s="36">
        <f>SUM(M17:M26)</f>
        <v>0</v>
      </c>
      <c r="N28" s="36">
        <f>SUM(N17:N26)</f>
        <v>6.2835034090909092</v>
      </c>
      <c r="O28" s="36"/>
    </row>
    <row r="29" spans="2:15" x14ac:dyDescent="0.35">
      <c r="B29" s="17"/>
      <c r="C29" s="17"/>
      <c r="D29" s="50"/>
      <c r="E29" s="50"/>
      <c r="F29" s="50"/>
      <c r="G29" s="50"/>
      <c r="H29" s="50"/>
      <c r="I29" s="17"/>
      <c r="J29" s="36"/>
      <c r="K29" s="36"/>
      <c r="L29" s="36"/>
      <c r="M29" s="37"/>
      <c r="N29" s="38"/>
      <c r="O29" s="37"/>
    </row>
    <row r="30" spans="2:15" x14ac:dyDescent="0.35">
      <c r="B30" s="33" t="s">
        <v>17</v>
      </c>
      <c r="C30" s="34"/>
      <c r="D30" s="53"/>
      <c r="E30" s="53"/>
      <c r="F30" s="35"/>
      <c r="G30" s="53"/>
      <c r="H30" s="35"/>
      <c r="I30" s="34"/>
      <c r="J30" s="39">
        <f>J13-J28</f>
        <v>1040.1447232880787</v>
      </c>
      <c r="K30" s="39"/>
      <c r="L30" s="39">
        <f>L13-L28</f>
        <v>1.9315191578947406</v>
      </c>
      <c r="M30" s="39"/>
      <c r="N30" s="39">
        <f>N13-N28</f>
        <v>0.48287978947368515</v>
      </c>
      <c r="O30" s="39"/>
    </row>
    <row r="31" spans="2:15" x14ac:dyDescent="0.35">
      <c r="B31" s="17"/>
      <c r="C31" s="17"/>
      <c r="D31" s="50"/>
      <c r="E31" s="50"/>
      <c r="F31" s="18"/>
      <c r="G31" s="50"/>
      <c r="H31" s="18"/>
      <c r="I31" s="17"/>
      <c r="J31" s="36"/>
      <c r="K31" s="36"/>
      <c r="L31" s="36"/>
      <c r="M31" s="26"/>
      <c r="N31" s="25"/>
      <c r="O31" s="26"/>
    </row>
    <row r="32" spans="2:15" x14ac:dyDescent="0.35">
      <c r="B32" s="23" t="s">
        <v>15</v>
      </c>
      <c r="C32" s="22"/>
      <c r="D32" s="52"/>
      <c r="E32" s="52"/>
      <c r="F32" s="52"/>
      <c r="G32" s="52"/>
      <c r="H32" s="52"/>
      <c r="I32" s="22"/>
      <c r="J32" s="36">
        <f>SUM(J34:J38)</f>
        <v>183.49431999999999</v>
      </c>
      <c r="K32" s="36"/>
      <c r="L32" s="36">
        <f>SUM(L34:L38)</f>
        <v>1.9315191578947368</v>
      </c>
      <c r="M32" s="36"/>
      <c r="N32" s="36">
        <f>SUM(N34:N38)</f>
        <v>0.48287978947368421</v>
      </c>
      <c r="O32" s="36"/>
    </row>
    <row r="33" spans="2:15" x14ac:dyDescent="0.35">
      <c r="B33" s="23"/>
      <c r="C33" s="22"/>
      <c r="D33" s="52"/>
      <c r="E33" s="52"/>
      <c r="F33" s="52"/>
      <c r="G33" s="52"/>
      <c r="H33" s="52"/>
      <c r="I33" s="22"/>
      <c r="J33" s="36"/>
      <c r="K33" s="36"/>
      <c r="L33" s="36"/>
      <c r="M33" s="36"/>
      <c r="N33" s="36"/>
      <c r="O33" s="36"/>
    </row>
    <row r="34" spans="2:15" x14ac:dyDescent="0.35">
      <c r="B34" s="43" t="s">
        <v>71</v>
      </c>
      <c r="C34" s="16"/>
      <c r="D34" s="54"/>
      <c r="E34" s="54"/>
      <c r="F34" s="54"/>
      <c r="G34" s="54"/>
      <c r="H34" s="54"/>
      <c r="I34" s="16"/>
      <c r="J34" s="40">
        <f>'Costs brooder feeders waterers'!B24</f>
        <v>47</v>
      </c>
      <c r="K34" s="40"/>
      <c r="L34" s="40">
        <f>J34/$D$2</f>
        <v>0.49473684210526314</v>
      </c>
      <c r="M34" s="40"/>
      <c r="N34" s="40">
        <f>L34/$D$14</f>
        <v>0.12368421052631579</v>
      </c>
      <c r="O34" s="40"/>
    </row>
    <row r="35" spans="2:15" x14ac:dyDescent="0.35">
      <c r="B35" s="43" t="s">
        <v>72</v>
      </c>
      <c r="C35" s="16"/>
      <c r="D35" s="54"/>
      <c r="E35" s="54"/>
      <c r="F35" s="54"/>
      <c r="G35" s="54"/>
      <c r="H35" s="54"/>
      <c r="I35" s="16"/>
      <c r="J35" s="40">
        <f>'Chicken tractor costs'!B28</f>
        <v>58.516799999999989</v>
      </c>
      <c r="K35" s="40"/>
      <c r="L35" s="40">
        <f>J35/$D$2</f>
        <v>0.61596631578947358</v>
      </c>
      <c r="M35" s="40"/>
      <c r="N35" s="40">
        <f>L35/$D$14</f>
        <v>0.1539915789473684</v>
      </c>
      <c r="O35" s="40"/>
    </row>
    <row r="36" spans="2:15" x14ac:dyDescent="0.35">
      <c r="B36" s="43" t="s">
        <v>73</v>
      </c>
      <c r="C36" s="16"/>
      <c r="D36" s="54"/>
      <c r="E36" s="54"/>
      <c r="F36" s="54"/>
      <c r="G36" s="54"/>
      <c r="H36" s="54"/>
      <c r="I36" s="16"/>
      <c r="J36" s="40">
        <f>'Costs brooder feeders waterers'!B25</f>
        <v>28.3</v>
      </c>
      <c r="K36" s="40"/>
      <c r="L36" s="40">
        <f>J36/$D$2</f>
        <v>0.29789473684210527</v>
      </c>
      <c r="M36" s="40"/>
      <c r="N36" s="40">
        <f>L36/$D$14</f>
        <v>7.4473684210526317E-2</v>
      </c>
      <c r="O36" s="40"/>
    </row>
    <row r="37" spans="2:15" x14ac:dyDescent="0.35">
      <c r="B37" s="43" t="s">
        <v>74</v>
      </c>
      <c r="C37" s="16"/>
      <c r="D37" s="54"/>
      <c r="E37" s="54"/>
      <c r="F37" s="54"/>
      <c r="G37" s="54"/>
      <c r="H37" s="54"/>
      <c r="I37" s="16"/>
      <c r="J37" s="40">
        <f>'Chicken tractor costs'!B29</f>
        <v>9.6775199999999977</v>
      </c>
      <c r="K37" s="40"/>
      <c r="L37" s="40">
        <f>J37/$D$2</f>
        <v>0.10186863157894735</v>
      </c>
      <c r="M37" s="40"/>
      <c r="N37" s="40">
        <f>L37/$D$14</f>
        <v>2.5467157894736837E-2</v>
      </c>
      <c r="O37" s="40"/>
    </row>
    <row r="38" spans="2:15" x14ac:dyDescent="0.35">
      <c r="B38" s="43" t="s">
        <v>91</v>
      </c>
      <c r="C38" s="22"/>
      <c r="D38" s="178">
        <v>0.2</v>
      </c>
      <c r="E38" s="52"/>
      <c r="F38" s="51" t="s">
        <v>126</v>
      </c>
      <c r="G38" s="52"/>
      <c r="H38" s="179">
        <v>200</v>
      </c>
      <c r="I38" s="22"/>
      <c r="J38" s="25">
        <f>D38*H38</f>
        <v>40</v>
      </c>
      <c r="K38" s="29"/>
      <c r="L38" s="25">
        <f>J38/$D$2</f>
        <v>0.42105263157894735</v>
      </c>
      <c r="M38" s="29"/>
      <c r="N38" s="25">
        <f>L38/$D$14</f>
        <v>0.10526315789473684</v>
      </c>
      <c r="O38" s="29"/>
    </row>
    <row r="39" spans="2:15" x14ac:dyDescent="0.35">
      <c r="B39" s="22"/>
      <c r="C39" s="16"/>
      <c r="D39" s="54"/>
      <c r="E39" s="54"/>
      <c r="F39" s="54"/>
      <c r="G39" s="54"/>
      <c r="H39" s="54"/>
      <c r="I39" s="16"/>
      <c r="J39" s="40"/>
      <c r="K39" s="40"/>
      <c r="L39" s="40"/>
      <c r="M39" s="40"/>
      <c r="N39" s="40"/>
      <c r="O39" s="31"/>
    </row>
    <row r="40" spans="2:15" x14ac:dyDescent="0.35">
      <c r="B40" s="28" t="s">
        <v>19</v>
      </c>
      <c r="C40" s="17"/>
      <c r="D40" s="50"/>
      <c r="E40" s="50"/>
      <c r="F40" s="18"/>
      <c r="G40" s="50"/>
      <c r="H40" s="18"/>
      <c r="I40" s="17"/>
      <c r="J40" s="36">
        <f>J28+J32</f>
        <v>1714.5752121664671</v>
      </c>
      <c r="K40" s="36"/>
      <c r="L40" s="36">
        <f>L28+L32</f>
        <v>27.065532794258374</v>
      </c>
      <c r="M40" s="36"/>
      <c r="N40" s="36">
        <f>N28+N32</f>
        <v>6.7663831985645935</v>
      </c>
      <c r="O40" s="31"/>
    </row>
    <row r="41" spans="2:15" x14ac:dyDescent="0.35">
      <c r="B41" s="17"/>
      <c r="C41" s="17"/>
      <c r="D41" s="50"/>
      <c r="E41" s="50"/>
      <c r="F41" s="18"/>
      <c r="G41" s="50"/>
      <c r="H41" s="54"/>
      <c r="I41" s="17"/>
      <c r="J41" s="30"/>
      <c r="K41" s="31"/>
      <c r="L41" s="32"/>
      <c r="M41" s="31"/>
      <c r="N41" s="32"/>
      <c r="O41" s="31"/>
    </row>
    <row r="42" spans="2:15" x14ac:dyDescent="0.35">
      <c r="B42" s="73" t="s">
        <v>20</v>
      </c>
      <c r="C42" s="41"/>
      <c r="D42" s="55"/>
      <c r="E42" s="55"/>
      <c r="F42" s="42"/>
      <c r="G42" s="55"/>
      <c r="H42" s="42"/>
      <c r="I42" s="41"/>
      <c r="J42" s="68">
        <f>J13-J40</f>
        <v>856.65040328807868</v>
      </c>
      <c r="K42" s="69"/>
      <c r="L42" s="68">
        <f>L13-L40</f>
        <v>0</v>
      </c>
      <c r="M42" s="68"/>
      <c r="N42" s="68">
        <f>N13-N40</f>
        <v>0</v>
      </c>
      <c r="O42" s="70"/>
    </row>
    <row r="44" spans="2:15" x14ac:dyDescent="0.35">
      <c r="B44" s="72" t="s">
        <v>79</v>
      </c>
    </row>
  </sheetData>
  <pageMargins left="0.7" right="0.7" top="0.75" bottom="0.75" header="0.3" footer="0.3"/>
  <pageSetup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32"/>
  <sheetViews>
    <sheetView topLeftCell="A4" workbookViewId="0">
      <selection activeCell="A31" sqref="A31:D32"/>
    </sheetView>
  </sheetViews>
  <sheetFormatPr defaultColWidth="11.453125" defaultRowHeight="14.5" x14ac:dyDescent="0.35"/>
  <cols>
    <col min="1" max="1" width="32.26953125" customWidth="1"/>
  </cols>
  <sheetData>
    <row r="1" spans="1:4" ht="15.5" x14ac:dyDescent="0.35">
      <c r="A1" s="125" t="s">
        <v>109</v>
      </c>
    </row>
    <row r="2" spans="1:4" ht="15.5" x14ac:dyDescent="0.35">
      <c r="A2" s="79" t="s">
        <v>3</v>
      </c>
      <c r="B2" s="79" t="s">
        <v>0</v>
      </c>
      <c r="C2" s="79" t="s">
        <v>40</v>
      </c>
      <c r="D2" s="79" t="s">
        <v>41</v>
      </c>
    </row>
    <row r="3" spans="1:4" x14ac:dyDescent="0.35">
      <c r="A3" t="s">
        <v>42</v>
      </c>
      <c r="B3" s="126">
        <v>12</v>
      </c>
      <c r="C3" s="127">
        <v>4.17</v>
      </c>
      <c r="D3" s="127">
        <f t="shared" ref="D3:D15" si="0">C3*B3</f>
        <v>50.04</v>
      </c>
    </row>
    <row r="4" spans="1:4" x14ac:dyDescent="0.35">
      <c r="A4" t="s">
        <v>43</v>
      </c>
      <c r="B4" s="126">
        <v>4</v>
      </c>
      <c r="C4" s="127">
        <v>3.33</v>
      </c>
      <c r="D4" s="127">
        <f t="shared" si="0"/>
        <v>13.32</v>
      </c>
    </row>
    <row r="5" spans="1:4" x14ac:dyDescent="0.35">
      <c r="A5" t="s">
        <v>44</v>
      </c>
      <c r="B5" s="126">
        <v>1</v>
      </c>
      <c r="C5" s="127">
        <v>26.99</v>
      </c>
      <c r="D5" s="127">
        <f t="shared" si="0"/>
        <v>26.99</v>
      </c>
    </row>
    <row r="6" spans="1:4" x14ac:dyDescent="0.35">
      <c r="A6" t="s">
        <v>45</v>
      </c>
      <c r="B6" s="126">
        <v>4</v>
      </c>
      <c r="C6" s="127">
        <v>20</v>
      </c>
      <c r="D6" s="127">
        <f t="shared" si="0"/>
        <v>80</v>
      </c>
    </row>
    <row r="7" spans="1:4" x14ac:dyDescent="0.35">
      <c r="A7" t="s">
        <v>46</v>
      </c>
      <c r="B7" s="126">
        <v>1</v>
      </c>
      <c r="C7" s="127">
        <v>5</v>
      </c>
      <c r="D7" s="127">
        <f t="shared" si="0"/>
        <v>5</v>
      </c>
    </row>
    <row r="8" spans="1:4" x14ac:dyDescent="0.35">
      <c r="A8" t="s">
        <v>47</v>
      </c>
      <c r="B8" s="126">
        <v>1</v>
      </c>
      <c r="C8" s="127">
        <v>5</v>
      </c>
      <c r="D8" s="127">
        <f t="shared" si="0"/>
        <v>5</v>
      </c>
    </row>
    <row r="9" spans="1:4" x14ac:dyDescent="0.35">
      <c r="A9" t="s">
        <v>48</v>
      </c>
      <c r="B9" s="126">
        <v>2</v>
      </c>
      <c r="C9" s="127">
        <v>4</v>
      </c>
      <c r="D9" s="127">
        <f t="shared" si="0"/>
        <v>8</v>
      </c>
    </row>
    <row r="10" spans="1:4" x14ac:dyDescent="0.35">
      <c r="A10" t="s">
        <v>49</v>
      </c>
      <c r="B10" s="126">
        <v>1</v>
      </c>
      <c r="C10" s="127">
        <v>3.5</v>
      </c>
      <c r="D10" s="127">
        <f t="shared" si="0"/>
        <v>3.5</v>
      </c>
    </row>
    <row r="11" spans="1:4" x14ac:dyDescent="0.35">
      <c r="A11" s="159" t="s">
        <v>121</v>
      </c>
      <c r="B11" s="126">
        <v>2</v>
      </c>
      <c r="C11" s="127">
        <v>13.95</v>
      </c>
      <c r="D11" s="127">
        <f t="shared" si="0"/>
        <v>27.9</v>
      </c>
    </row>
    <row r="12" spans="1:4" x14ac:dyDescent="0.35">
      <c r="A12" s="159" t="s">
        <v>122</v>
      </c>
      <c r="B12" s="126">
        <v>1</v>
      </c>
      <c r="C12" s="127">
        <v>2.29</v>
      </c>
      <c r="D12" s="127">
        <f t="shared" si="0"/>
        <v>2.29</v>
      </c>
    </row>
    <row r="13" spans="1:4" x14ac:dyDescent="0.35">
      <c r="A13" s="159" t="s">
        <v>123</v>
      </c>
      <c r="B13" s="126">
        <v>8</v>
      </c>
      <c r="C13" s="127">
        <v>0.27</v>
      </c>
      <c r="D13" s="127">
        <f t="shared" si="0"/>
        <v>2.16</v>
      </c>
    </row>
    <row r="14" spans="1:4" x14ac:dyDescent="0.35">
      <c r="A14" s="159" t="s">
        <v>124</v>
      </c>
      <c r="B14" s="126">
        <v>2</v>
      </c>
      <c r="C14" s="127">
        <v>0.3</v>
      </c>
      <c r="D14" s="127">
        <f t="shared" si="0"/>
        <v>0.6</v>
      </c>
    </row>
    <row r="15" spans="1:4" x14ac:dyDescent="0.35">
      <c r="A15" t="s">
        <v>84</v>
      </c>
      <c r="B15" s="126">
        <v>1</v>
      </c>
      <c r="C15" s="127">
        <v>60</v>
      </c>
      <c r="D15" s="127">
        <f t="shared" si="0"/>
        <v>60</v>
      </c>
    </row>
    <row r="16" spans="1:4" x14ac:dyDescent="0.35">
      <c r="A16" s="80" t="s">
        <v>100</v>
      </c>
      <c r="B16" s="126"/>
      <c r="C16" s="127"/>
      <c r="D16" s="152">
        <f>SUM(D3:D15)</f>
        <v>284.79999999999995</v>
      </c>
    </row>
    <row r="17" spans="1:6" x14ac:dyDescent="0.35">
      <c r="A17" t="s">
        <v>101</v>
      </c>
      <c r="B17" s="126"/>
      <c r="C17" s="128">
        <v>0.08</v>
      </c>
      <c r="D17" s="152">
        <f>D16*C17</f>
        <v>22.783999999999995</v>
      </c>
    </row>
    <row r="18" spans="1:6" x14ac:dyDescent="0.35">
      <c r="A18" s="81" t="s">
        <v>41</v>
      </c>
      <c r="B18" s="129"/>
      <c r="C18" s="129"/>
      <c r="D18" s="153">
        <f>SUM(D16:D17)</f>
        <v>307.58399999999995</v>
      </c>
      <c r="F18" s="60"/>
    </row>
    <row r="21" spans="1:6" ht="34" customHeight="1" x14ac:dyDescent="0.35">
      <c r="A21" s="175" t="s">
        <v>110</v>
      </c>
      <c r="B21" s="175"/>
      <c r="C21" s="175"/>
    </row>
    <row r="22" spans="1:6" ht="15.5" x14ac:dyDescent="0.35">
      <c r="A22" s="79" t="s">
        <v>3</v>
      </c>
      <c r="B22" s="130" t="s">
        <v>102</v>
      </c>
    </row>
    <row r="23" spans="1:6" x14ac:dyDescent="0.35">
      <c r="A23" t="s">
        <v>50</v>
      </c>
      <c r="B23" s="154">
        <f>D18</f>
        <v>307.58399999999995</v>
      </c>
    </row>
    <row r="24" spans="1:6" x14ac:dyDescent="0.35">
      <c r="A24" t="s">
        <v>51</v>
      </c>
      <c r="B24" s="131">
        <v>15</v>
      </c>
    </row>
    <row r="25" spans="1:6" x14ac:dyDescent="0.35">
      <c r="A25" t="s">
        <v>52</v>
      </c>
      <c r="B25" s="132">
        <v>5</v>
      </c>
    </row>
    <row r="26" spans="1:6" x14ac:dyDescent="0.35">
      <c r="A26" t="s">
        <v>53</v>
      </c>
      <c r="B26" s="128">
        <v>0.06</v>
      </c>
    </row>
    <row r="27" spans="1:6" x14ac:dyDescent="0.35">
      <c r="B27" s="47"/>
    </row>
    <row r="28" spans="1:6" x14ac:dyDescent="0.35">
      <c r="A28" s="82" t="s">
        <v>54</v>
      </c>
      <c r="B28" s="152">
        <f>(B23-B24)/B25</f>
        <v>58.516799999999989</v>
      </c>
    </row>
    <row r="29" spans="1:6" x14ac:dyDescent="0.35">
      <c r="A29" s="84" t="s">
        <v>55</v>
      </c>
      <c r="B29" s="153">
        <f>(B23+B24)/2*B26</f>
        <v>9.6775199999999977</v>
      </c>
    </row>
    <row r="30" spans="1:6" x14ac:dyDescent="0.35">
      <c r="B30" s="47"/>
    </row>
    <row r="31" spans="1:6" x14ac:dyDescent="0.35">
      <c r="A31" s="155" t="s">
        <v>78</v>
      </c>
      <c r="B31" s="156"/>
      <c r="C31" s="156"/>
      <c r="D31" s="157"/>
    </row>
    <row r="32" spans="1:6" x14ac:dyDescent="0.35">
      <c r="A32" s="142" t="s">
        <v>79</v>
      </c>
      <c r="B32" s="84"/>
      <c r="C32" s="84"/>
      <c r="D32" s="158"/>
    </row>
  </sheetData>
  <mergeCells count="1">
    <mergeCell ref="A21:C21"/>
  </mergeCells>
  <pageMargins left="0.75" right="0.75" top="1" bottom="1" header="0.5" footer="0.5"/>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27</vt:i4>
      </vt:variant>
    </vt:vector>
  </HeadingPairs>
  <TitlesOfParts>
    <vt:vector size="38" baseType="lpstr">
      <vt:lpstr>Title</vt:lpstr>
      <vt:lpstr>Introduction</vt:lpstr>
      <vt:lpstr>Background</vt:lpstr>
      <vt:lpstr>Summary &amp; Results</vt:lpstr>
      <vt:lpstr>Input Costs</vt:lpstr>
      <vt:lpstr>Cornish Cross</vt:lpstr>
      <vt:lpstr>Cornish Cross Slow</vt:lpstr>
      <vt:lpstr>Example</vt:lpstr>
      <vt:lpstr>Chicken tractor costs</vt:lpstr>
      <vt:lpstr>Costs brooder feeders waterers</vt:lpstr>
      <vt:lpstr>Resources</vt:lpstr>
      <vt:lpstr>BRdepn</vt:lpstr>
      <vt:lpstr>BrInt</vt:lpstr>
      <vt:lpstr>CCAge</vt:lpstr>
      <vt:lpstr>CCC</vt:lpstr>
      <vt:lpstr>CCChickens</vt:lpstr>
      <vt:lpstr>CCCPurchase</vt:lpstr>
      <vt:lpstr>CCSage</vt:lpstr>
      <vt:lpstr>CCSPurchase</vt:lpstr>
      <vt:lpstr>Chickens</vt:lpstr>
      <vt:lpstr>CRR</vt:lpstr>
      <vt:lpstr>CTDPN</vt:lpstr>
      <vt:lpstr>CTINT</vt:lpstr>
      <vt:lpstr>grit</vt:lpstr>
      <vt:lpstr>grower</vt:lpstr>
      <vt:lpstr>L</vt:lpstr>
      <vt:lpstr>Background!Print_Area</vt:lpstr>
      <vt:lpstr>'Cornish Cross'!Print_Area</vt:lpstr>
      <vt:lpstr>'Cornish Cross Slow'!Print_Area</vt:lpstr>
      <vt:lpstr>Example!Print_Area</vt:lpstr>
      <vt:lpstr>'Input Costs'!Print_Area</vt:lpstr>
      <vt:lpstr>Introduction!Print_Area</vt:lpstr>
      <vt:lpstr>Resources!Print_Area</vt:lpstr>
      <vt:lpstr>'Summary &amp; Results'!Print_Area</vt:lpstr>
      <vt:lpstr>Title!Print_Area</vt:lpstr>
      <vt:lpstr>rent</vt:lpstr>
      <vt:lpstr>slaughter</vt:lpstr>
      <vt:lpstr>starter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KatePainter</dc:creator>
  <cp:lastModifiedBy>KatePainter</cp:lastModifiedBy>
  <cp:lastPrinted>2015-02-05T22:05:39Z</cp:lastPrinted>
  <dcterms:created xsi:type="dcterms:W3CDTF">2012-03-14T16:15:06Z</dcterms:created>
  <dcterms:modified xsi:type="dcterms:W3CDTF">2015-02-05T22:06:26Z</dcterms:modified>
</cp:coreProperties>
</file>