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threadedComments/threadedComment2.xml" ContentType="application/vnd.ms-excel.threadedcomments+xml"/>
  <Override PartName="/xl/comments16.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date1904="1" codeName="ThisWorkbook" autoCompressPictures="0"/>
  <mc:AlternateContent xmlns:mc="http://schemas.openxmlformats.org/markup-compatibility/2006">
    <mc:Choice Requires="x15">
      <x15ac:absPath xmlns:x15ac="http://schemas.microsoft.com/office/spreadsheetml/2010/11/ac" url="C:\Users\bramwes\Desktop\August back-up Restoration\"/>
    </mc:Choice>
  </mc:AlternateContent>
  <xr:revisionPtr revIDLastSave="0" documentId="13_ncr:1_{4267A4CC-66E3-4FFE-BD42-EDBC49AEBAC8}" xr6:coauthVersionLast="45" xr6:coauthVersionMax="45" xr10:uidLastSave="{00000000-0000-0000-0000-000000000000}"/>
  <bookViews>
    <workbookView xWindow="-108" yWindow="-108" windowWidth="23256" windowHeight="12576" tabRatio="836" firstSheet="7" activeTab="8" xr2:uid="{00000000-000D-0000-FFFF-FFFF00000000}"/>
  </bookViews>
  <sheets>
    <sheet name="Title Page" sheetId="27" r:id="rId1"/>
    <sheet name="Instructions" sheetId="1" state="hidden" r:id="rId2"/>
    <sheet name="Summary" sheetId="24" r:id="rId3"/>
    <sheet name="Sheet1" sheetId="36" state="hidden" r:id="rId4"/>
    <sheet name="Sheet2" sheetId="37" state="hidden" r:id="rId5"/>
    <sheet name="Graphical" sheetId="25" state="hidden" r:id="rId6"/>
    <sheet name="Input Prices" sheetId="26" r:id="rId7"/>
    <sheet name="AC Operations by Year" sheetId="3" r:id="rId8"/>
    <sheet name="AVERAGE" sheetId="76" r:id="rId9"/>
    <sheet name="AC YR 1" sheetId="2" r:id="rId10"/>
    <sheet name="AC YR 2" sheetId="68" r:id="rId11"/>
    <sheet name="AC YR 3" sheetId="67" r:id="rId12"/>
    <sheet name="AC YR 4" sheetId="66" r:id="rId13"/>
    <sheet name="AC YR 5" sheetId="65" r:id="rId14"/>
    <sheet name="AC YR 6" sheetId="64" r:id="rId15"/>
    <sheet name="AC YR 7" sheetId="63" r:id="rId16"/>
    <sheet name="AC YR 8" sheetId="62" r:id="rId17"/>
    <sheet name="Spring Peas" sheetId="15" state="hidden" r:id="rId18"/>
    <sheet name="SP-Calendar" sheetId="14" state="hidden" r:id="rId19"/>
    <sheet name="SL-Calendar" sheetId="16" state="hidden" r:id="rId20"/>
    <sheet name="AC YR 9" sheetId="70" r:id="rId21"/>
    <sheet name="AC YR10" sheetId="71" r:id="rId22"/>
    <sheet name="AC YR11" sheetId="73" r:id="rId23"/>
    <sheet name="AC YR12" sheetId="72" r:id="rId24"/>
    <sheet name="AC YR13" sheetId="75" r:id="rId25"/>
    <sheet name="AC YR14" sheetId="74" r:id="rId26"/>
    <sheet name="Machinery Costs" sheetId="29" r:id="rId27"/>
    <sheet name="Machinery Complement" sheetId="28" r:id="rId28"/>
  </sheets>
  <definedNames>
    <definedName name="ATDEP">'Machinery Costs'!$E$8</definedName>
    <definedName name="ATFIX">'Machinery Costs'!$H$8</definedName>
    <definedName name="ATFUE">'Machinery Costs'!$J$8</definedName>
    <definedName name="ATGAL">'Machinery Costs'!$O$8</definedName>
    <definedName name="ATHRS">'Machinery Costs'!$N$8</definedName>
    <definedName name="ATINT">'Machinery Costs'!$F$8</definedName>
    <definedName name="ATLAB">'Machinery Costs'!$M$8</definedName>
    <definedName name="ATLUB">'Machinery Costs'!$K$8</definedName>
    <definedName name="ATREP">'Machinery Costs'!$I$8</definedName>
    <definedName name="ATTHI">'Machinery Costs'!$G$8</definedName>
    <definedName name="ATTOT">'Machinery Costs'!$P$8</definedName>
    <definedName name="ATVAR">'Machinery Costs'!$L$8</definedName>
    <definedName name="backpack">'Machinery Costs'!$C$7</definedName>
    <definedName name="barbwire">'Input Prices'!$D$30</definedName>
    <definedName name="burncrew">'Input Prices'!$D$35</definedName>
    <definedName name="bushhog_JD">'Machinery Costs'!$C$11</definedName>
    <definedName name="cropoil">'Input Prices'!$D$26</definedName>
    <definedName name="CRrate">'Input Prices'!$D$55</definedName>
    <definedName name="envoy">'Input Prices'!$D$40</definedName>
    <definedName name="fescue">'Input Prices'!$D$18</definedName>
    <definedName name="forbes">'Input Prices'!$D$19</definedName>
    <definedName name="Garlon">'Input Prices'!$D$41</definedName>
    <definedName name="glyphosate">'Input Prices'!$D$42</definedName>
    <definedName name="JDDEP">'Machinery Costs'!$E$9</definedName>
    <definedName name="JDFIX">'Machinery Costs'!$H$9</definedName>
    <definedName name="JDFUE">'Machinery Costs'!$J$9</definedName>
    <definedName name="JDGAL">'Machinery Costs'!$O$9</definedName>
    <definedName name="JDHRS">'Machinery Costs'!$N$9</definedName>
    <definedName name="JDINT">'Machinery Costs'!$F$9</definedName>
    <definedName name="JDLAB">'Machinery Costs'!$M$9</definedName>
    <definedName name="JDLUB">'Machinery Costs'!$K$9</definedName>
    <definedName name="JDREP">'Machinery Costs'!$I$9</definedName>
    <definedName name="JDTHI">'Machinery Costs'!$G$9</definedName>
    <definedName name="JDTOT">'Machinery Costs'!$P$9</definedName>
    <definedName name="JDVAR">'Machinery Costs'!$L$9</definedName>
    <definedName name="landvalue">'Input Prices'!$D$58</definedName>
    <definedName name="Milestone">'Input Prices'!$D$44</definedName>
    <definedName name="nativeseed">'Input Prices'!$D$21</definedName>
    <definedName name="NIS">'Input Prices'!$D$27</definedName>
    <definedName name="operint">'Input Prices'!$D$63</definedName>
    <definedName name="overhead">'Input Prices'!$D$60</definedName>
    <definedName name="plantplugs">'Input Prices'!$D$36</definedName>
    <definedName name="plugs">'Input Prices'!$D$20</definedName>
    <definedName name="_xlnm.Print_Area" localSheetId="7">'AC Operations by Year'!$B$3:$F$133</definedName>
    <definedName name="_xlnm.Print_Area" localSheetId="9">'AC YR 1'!$B$1:$M$75</definedName>
    <definedName name="_xlnm.Print_Area" localSheetId="5">Graphical!$B$2:$L$90</definedName>
    <definedName name="_xlnm.Print_Area" localSheetId="6">'Input Prices'!$A$8:$E$68</definedName>
    <definedName name="_xlnm.Print_Area" localSheetId="1">Instructions!$B$2:$B$33</definedName>
    <definedName name="_xlnm.Print_Area" localSheetId="27">'Machinery Complement'!$B$2:$L$20</definedName>
    <definedName name="_xlnm.Print_Area" localSheetId="26">'Machinery Costs'!$C$2:$P$27</definedName>
    <definedName name="_xlnm.Print_Area" localSheetId="19">'SL-Calendar'!$B$2:$E$15</definedName>
    <definedName name="_xlnm.Print_Area" localSheetId="18">'SP-Calendar'!$B$2:$E$15</definedName>
    <definedName name="_xlnm.Print_Area" localSheetId="17">'Spring Peas'!$B$2:$J$108</definedName>
    <definedName name="_xlnm.Print_Area" localSheetId="2">Summary!$B$8:$I$30</definedName>
    <definedName name="_xlnm.Print_Titles" localSheetId="9">'AC YR 1'!$9:$10</definedName>
    <definedName name="_xlnm.Print_Titles" localSheetId="6">'Input Prices'!$8:$8</definedName>
    <definedName name="_xlnm.Print_Titles" localSheetId="17">'Spring Peas'!$8:$9</definedName>
    <definedName name="seeder">'Machinery Costs'!$C$12</definedName>
    <definedName name="signage">'Input Prices'!$D$50</definedName>
    <definedName name="size">'AC YR 1'!$C$7</definedName>
    <definedName name="spotorboom_ATV">'Machinery Costs'!$C$8</definedName>
    <definedName name="spotorboom_JD">'Machinery Costs'!$C$9</definedName>
    <definedName name="sprayer36_JD">'Machinery Costs'!$C$10</definedName>
    <definedName name="triclopry">'Input Prices'!$D$43</definedName>
    <definedName name="TRUDEP">'Machinery Costs'!$E$12</definedName>
    <definedName name="TRUFIX">'Machinery Costs'!$H$12</definedName>
    <definedName name="TRUFUE">'Machinery Costs'!$J$12</definedName>
    <definedName name="TRUGAL">'Machinery Costs'!$O$12</definedName>
    <definedName name="TRUHRS">'Machinery Costs'!$N$12</definedName>
    <definedName name="TRUINT">'Machinery Costs'!$F$12</definedName>
    <definedName name="TRULAB">'Machinery Costs'!$M$12</definedName>
    <definedName name="TRULUB">'Machinery Costs'!$K$12</definedName>
    <definedName name="TRUREP">'Machinery Costs'!$I$12</definedName>
    <definedName name="TRUTHI">'Machinery Costs'!$G$12</definedName>
    <definedName name="TRUTOT">'Machinery Costs'!$P$12</definedName>
    <definedName name="TRUVAR">'Machinery Costs'!$L$12</definedName>
    <definedName name="wrn.Instructions." hidden="1">{#N/A,#N/A,TRUE,"Instructions"}</definedName>
    <definedName name="Z_5519EDA0_AC19_11DC_BDFC_0017F2D6B148_.wvu.Cols" localSheetId="9" hidden="1">'AC YR 1'!#REF!</definedName>
    <definedName name="Z_5519EDA0_AC19_11DC_BDFC_0017F2D6B148_.wvu.Cols" localSheetId="1" hidden="1">Instructions!$I:$I</definedName>
    <definedName name="Z_5519EDA0_AC19_11DC_BDFC_0017F2D6B148_.wvu.PrintArea" localSheetId="9" hidden="1">'AC YR 1'!#REF!</definedName>
    <definedName name="Z_5519EDA0_AC19_11DC_BDFC_0017F2D6B148_.wvu.Rows" localSheetId="1" hidden="1">Instructions!$15:$16</definedName>
    <definedName name="Z_DF41C481_38FD_4F9F_AEF1_AE5420249928_.wvu.Cols" localSheetId="9" hidden="1">'AC YR 1'!#REF!</definedName>
    <definedName name="Z_DF41C481_38FD_4F9F_AEF1_AE5420249928_.wvu.Cols" localSheetId="1" hidden="1">Instructions!$I:$I</definedName>
    <definedName name="Z_DF41C481_38FD_4F9F_AEF1_AE5420249928_.wvu.PrintArea" localSheetId="9" hidden="1">'AC YR 1'!#REF!</definedName>
    <definedName name="Z_DF41C481_38FD_4F9F_AEF1_AE5420249928_.wvu.Rows" localSheetId="1" hidden="1">Instructions!#REF!</definedName>
    <definedName name="Z_E00EC0C4_E70A_4D33_A9FE_7CF308F53A5C_.wvu.Cols" localSheetId="9" hidden="1">'AC YR 1'!#REF!</definedName>
    <definedName name="Z_E00EC0C4_E70A_4D33_A9FE_7CF308F53A5C_.wvu.Cols" localSheetId="1" hidden="1">Instructions!$I:$I</definedName>
    <definedName name="Z_E00EC0C4_E70A_4D33_A9FE_7CF308F53A5C_.wvu.PrintArea" localSheetId="9" hidden="1">'AC YR 1'!#REF!</definedName>
    <definedName name="Z_E00EC0C4_E70A_4D33_A9FE_7CF308F53A5C_.wvu.Rows" localSheetId="1" hidden="1">Instructions!#REF!</definedName>
  </definedNames>
  <calcPr calcId="191029"/>
  <customWorkbookViews>
    <customWorkbookView name="Kate Painter - Personal View" guid="{E00EC0C4-E70A-4D33-A9FE-7CF308F53A5C}" mergeInterval="0" personalView="1" maximized="1" windowWidth="1020" windowHeight="570" activeSheetId="3"/>
    <customWorkbookView name="Kent Madison - Personal View" guid="{DF41C481-38FD-4F9F-AEF1-AE5420249928}" mergeInterval="0" personalView="1" maximized="1" windowWidth="1020" windowHeight="579" activeSheetId="2"/>
    <customWorkbookView name="Office 2004 User - Personal View" guid="{5519EDA0-AC19-11DC-BDFC-0017F2D6B148}" mergeInterval="0" personalView="1" xWindow="325" yWindow="25" windowWidth="839" windowHeight="714"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79" i="29" l="1"/>
  <c r="M181" i="29" s="1"/>
  <c r="M186" i="29" s="1"/>
  <c r="P186" i="29" s="1"/>
  <c r="N12" i="29"/>
  <c r="P12" i="29"/>
  <c r="P11" i="29"/>
  <c r="P175" i="29"/>
  <c r="P181" i="29" s="1"/>
  <c r="P25" i="29"/>
  <c r="O186" i="29" l="1"/>
  <c r="N186" i="29"/>
  <c r="H12" i="29" l="1"/>
  <c r="L33" i="68" l="1"/>
  <c r="P7" i="29"/>
  <c r="L8" i="29"/>
  <c r="L177" i="29" s="1"/>
  <c r="L7" i="29"/>
  <c r="L12" i="29"/>
  <c r="L11" i="29"/>
  <c r="L10" i="29"/>
  <c r="L9" i="29"/>
  <c r="N8" i="29" l="1"/>
  <c r="E91" i="29" l="1"/>
  <c r="D91" i="29"/>
  <c r="M91" i="29" s="1"/>
  <c r="I91" i="29"/>
  <c r="G91" i="29"/>
  <c r="F91" i="29"/>
  <c r="D175" i="29"/>
  <c r="D176" i="29"/>
  <c r="D165" i="29"/>
  <c r="M165" i="29" s="1"/>
  <c r="D166" i="29"/>
  <c r="G166" i="29" s="1"/>
  <c r="D164" i="29"/>
  <c r="K164" i="29" s="1"/>
  <c r="D163" i="29"/>
  <c r="J163" i="29" s="1"/>
  <c r="D129" i="29"/>
  <c r="F129" i="29" s="1"/>
  <c r="D130" i="29"/>
  <c r="J130" i="29" s="1"/>
  <c r="D128" i="29"/>
  <c r="M128" i="29" s="1"/>
  <c r="D127" i="29"/>
  <c r="M127" i="29" s="1"/>
  <c r="D117" i="29"/>
  <c r="D105" i="29"/>
  <c r="I105" i="29" s="1"/>
  <c r="D106" i="29"/>
  <c r="M106" i="29" s="1"/>
  <c r="D104" i="29"/>
  <c r="G104" i="29" s="1"/>
  <c r="D46" i="29"/>
  <c r="M46" i="29" s="1"/>
  <c r="D35" i="29"/>
  <c r="J35" i="29" s="1"/>
  <c r="D34" i="29"/>
  <c r="J34" i="29" s="1"/>
  <c r="K179" i="29"/>
  <c r="J179" i="29"/>
  <c r="I179" i="29"/>
  <c r="G179" i="29"/>
  <c r="F179" i="29"/>
  <c r="E179" i="29"/>
  <c r="M178" i="29"/>
  <c r="K178" i="29"/>
  <c r="J178" i="29"/>
  <c r="I178" i="29"/>
  <c r="G178" i="29"/>
  <c r="F178" i="29"/>
  <c r="E178" i="29"/>
  <c r="M177" i="29"/>
  <c r="K177" i="29"/>
  <c r="J177" i="29"/>
  <c r="I177" i="29"/>
  <c r="G177" i="29"/>
  <c r="F177" i="29"/>
  <c r="E177" i="29"/>
  <c r="G129" i="29"/>
  <c r="H9" i="29"/>
  <c r="H175" i="29" s="1"/>
  <c r="N9" i="29"/>
  <c r="O9" i="29"/>
  <c r="M17" i="2"/>
  <c r="L27" i="2"/>
  <c r="L17" i="2"/>
  <c r="E176" i="29" l="1"/>
  <c r="L176" i="29"/>
  <c r="E175" i="29"/>
  <c r="E181" i="29" s="1"/>
  <c r="L175" i="29"/>
  <c r="K175" i="29"/>
  <c r="G176" i="29"/>
  <c r="E127" i="29"/>
  <c r="P9" i="29"/>
  <c r="J91" i="29"/>
  <c r="K91" i="29"/>
  <c r="J105" i="29"/>
  <c r="E46" i="29"/>
  <c r="G46" i="29"/>
  <c r="J104" i="29"/>
  <c r="K104" i="29"/>
  <c r="K163" i="29"/>
  <c r="E106" i="29"/>
  <c r="I104" i="29"/>
  <c r="F104" i="29"/>
  <c r="G164" i="29"/>
  <c r="F106" i="29"/>
  <c r="I164" i="29"/>
  <c r="M35" i="29"/>
  <c r="K129" i="29"/>
  <c r="E130" i="29"/>
  <c r="F130" i="29"/>
  <c r="E35" i="29"/>
  <c r="M130" i="29"/>
  <c r="I129" i="29"/>
  <c r="F176" i="29"/>
  <c r="J129" i="29"/>
  <c r="O175" i="29"/>
  <c r="N175" i="29"/>
  <c r="G175" i="29"/>
  <c r="J175" i="29"/>
  <c r="J181" i="29" s="1"/>
  <c r="K34" i="29"/>
  <c r="K130" i="29"/>
  <c r="I175" i="29"/>
  <c r="K35" i="29"/>
  <c r="E165" i="29"/>
  <c r="M175" i="29"/>
  <c r="I128" i="29"/>
  <c r="G130" i="29"/>
  <c r="F165" i="29"/>
  <c r="F175" i="29"/>
  <c r="F181" i="29" s="1"/>
  <c r="J128" i="29"/>
  <c r="I130" i="29"/>
  <c r="I176" i="29"/>
  <c r="J176" i="29"/>
  <c r="K176" i="29"/>
  <c r="M176" i="29"/>
  <c r="F166" i="29"/>
  <c r="G165" i="29"/>
  <c r="I166" i="29"/>
  <c r="I165" i="29"/>
  <c r="J166" i="29"/>
  <c r="J165" i="29"/>
  <c r="K166" i="29"/>
  <c r="K165" i="29"/>
  <c r="M166" i="29"/>
  <c r="E166" i="29"/>
  <c r="E164" i="29"/>
  <c r="M164" i="29"/>
  <c r="F164" i="29"/>
  <c r="J164" i="29"/>
  <c r="M163" i="29"/>
  <c r="E163" i="29"/>
  <c r="F163" i="29"/>
  <c r="G163" i="29"/>
  <c r="I163" i="29"/>
  <c r="M129" i="29"/>
  <c r="E129" i="29"/>
  <c r="E128" i="29"/>
  <c r="F128" i="29"/>
  <c r="G128" i="29"/>
  <c r="K128" i="29"/>
  <c r="F127" i="29"/>
  <c r="G127" i="29"/>
  <c r="I127" i="29"/>
  <c r="J127" i="29"/>
  <c r="K127" i="29"/>
  <c r="E34" i="29"/>
  <c r="F35" i="29"/>
  <c r="F34" i="29"/>
  <c r="E104" i="29"/>
  <c r="M104" i="29"/>
  <c r="G35" i="29"/>
  <c r="G34" i="29"/>
  <c r="I35" i="29"/>
  <c r="I34" i="29"/>
  <c r="M34" i="29"/>
  <c r="K105" i="29"/>
  <c r="G106" i="29"/>
  <c r="E105" i="29"/>
  <c r="M105" i="29"/>
  <c r="I106" i="29"/>
  <c r="F105" i="29"/>
  <c r="J106" i="29"/>
  <c r="G105" i="29"/>
  <c r="K106" i="29"/>
  <c r="I46" i="29"/>
  <c r="J46" i="29"/>
  <c r="K46" i="29"/>
  <c r="F46" i="29"/>
  <c r="G181" i="29" l="1"/>
  <c r="E168" i="29"/>
  <c r="E132" i="29"/>
  <c r="I181" i="29"/>
  <c r="K181" i="29"/>
  <c r="O7" i="29"/>
  <c r="N7" i="29"/>
  <c r="H7" i="29"/>
  <c r="M45" i="74" l="1"/>
  <c r="M28" i="70" l="1"/>
  <c r="M18" i="2"/>
  <c r="M17" i="68"/>
  <c r="L32" i="2"/>
  <c r="M32" i="2"/>
  <c r="L36" i="2"/>
  <c r="L18" i="2"/>
  <c r="L24" i="2"/>
  <c r="M31" i="74" l="1"/>
  <c r="M27" i="74"/>
  <c r="L45" i="74"/>
  <c r="L31" i="74"/>
  <c r="L27" i="74"/>
  <c r="L24" i="74"/>
  <c r="L18" i="74"/>
  <c r="M45" i="75"/>
  <c r="M31" i="75"/>
  <c r="M27" i="75"/>
  <c r="M18" i="75"/>
  <c r="L45" i="75"/>
  <c r="L27" i="75"/>
  <c r="L24" i="75"/>
  <c r="L18" i="75"/>
  <c r="M45" i="72"/>
  <c r="M31" i="72"/>
  <c r="M27" i="72"/>
  <c r="L45" i="72"/>
  <c r="L31" i="72"/>
  <c r="L27" i="72"/>
  <c r="L24" i="72"/>
  <c r="L18" i="72"/>
  <c r="M45" i="73"/>
  <c r="M31" i="73"/>
  <c r="M27" i="73"/>
  <c r="M18" i="73"/>
  <c r="L45" i="73"/>
  <c r="L31" i="73"/>
  <c r="L27" i="73"/>
  <c r="L24" i="73"/>
  <c r="L18" i="73"/>
  <c r="M45" i="71"/>
  <c r="M31" i="71"/>
  <c r="M27" i="71"/>
  <c r="L45" i="71"/>
  <c r="L31" i="71"/>
  <c r="L27" i="71"/>
  <c r="L24" i="71"/>
  <c r="L18" i="71"/>
  <c r="M45" i="70"/>
  <c r="M31" i="70"/>
  <c r="M27" i="70"/>
  <c r="L45" i="70"/>
  <c r="L31" i="70"/>
  <c r="L27" i="70"/>
  <c r="L24" i="70"/>
  <c r="L18" i="70"/>
  <c r="M45" i="62"/>
  <c r="M31" i="62"/>
  <c r="M27" i="62"/>
  <c r="L45" i="62"/>
  <c r="L31" i="62"/>
  <c r="L27" i="62"/>
  <c r="L24" i="62"/>
  <c r="L18" i="62"/>
  <c r="M45" i="63"/>
  <c r="M31" i="63"/>
  <c r="M27" i="63"/>
  <c r="L57" i="63"/>
  <c r="L45" i="63"/>
  <c r="L31" i="63"/>
  <c r="L27" i="63"/>
  <c r="L24" i="63"/>
  <c r="L18" i="63"/>
  <c r="M45" i="64"/>
  <c r="M31" i="64"/>
  <c r="M27" i="64"/>
  <c r="L45" i="64"/>
  <c r="L31" i="64"/>
  <c r="L27" i="64"/>
  <c r="L24" i="64"/>
  <c r="L18" i="64"/>
  <c r="M45" i="65"/>
  <c r="M31" i="65"/>
  <c r="M27" i="65"/>
  <c r="L57" i="65"/>
  <c r="L45" i="65"/>
  <c r="L31" i="65"/>
  <c r="L27" i="65"/>
  <c r="L24" i="65"/>
  <c r="L18" i="65"/>
  <c r="M45" i="66"/>
  <c r="M31" i="66"/>
  <c r="M27" i="66"/>
  <c r="L45" i="66"/>
  <c r="L31" i="66"/>
  <c r="L27" i="66"/>
  <c r="L24" i="66"/>
  <c r="L18" i="66"/>
  <c r="M45" i="67"/>
  <c r="M31" i="67"/>
  <c r="M27" i="67"/>
  <c r="L45" i="67"/>
  <c r="L31" i="67"/>
  <c r="L27" i="67"/>
  <c r="L24" i="67"/>
  <c r="L18" i="67"/>
  <c r="M45" i="68"/>
  <c r="M31" i="68"/>
  <c r="M27" i="68"/>
  <c r="L67" i="68"/>
  <c r="L57" i="68"/>
  <c r="L45" i="68"/>
  <c r="L31" i="68"/>
  <c r="L27" i="68"/>
  <c r="L22" i="68"/>
  <c r="M45" i="2"/>
  <c r="M27" i="2"/>
  <c r="L45" i="2"/>
  <c r="L31" i="2"/>
  <c r="M31" i="2" s="1"/>
  <c r="L23" i="2"/>
  <c r="M23" i="2" s="1"/>
  <c r="M67" i="67" l="1"/>
  <c r="M57" i="2"/>
  <c r="L25" i="67" l="1"/>
  <c r="C131" i="3" l="1"/>
  <c r="C88" i="3"/>
  <c r="C39" i="3"/>
  <c r="H34" i="2"/>
  <c r="J28" i="66" l="1"/>
  <c r="J46" i="74" l="1"/>
  <c r="C129" i="3"/>
  <c r="C90" i="3"/>
  <c r="J25" i="74" l="1"/>
  <c r="L25" i="74" s="1"/>
  <c r="M24" i="74" s="1"/>
  <c r="J25" i="70"/>
  <c r="J25" i="64"/>
  <c r="J25" i="65"/>
  <c r="L25" i="65" s="1"/>
  <c r="J25" i="63"/>
  <c r="L25" i="63" s="1"/>
  <c r="L29" i="72"/>
  <c r="M28" i="72"/>
  <c r="L28" i="72"/>
  <c r="L29" i="73"/>
  <c r="M28" i="73"/>
  <c r="L28" i="73"/>
  <c r="L29" i="71"/>
  <c r="M28" i="71"/>
  <c r="L28" i="71"/>
  <c r="L29" i="62"/>
  <c r="M28" i="62"/>
  <c r="L28" i="62"/>
  <c r="L29" i="63"/>
  <c r="M28" i="63"/>
  <c r="L28" i="63"/>
  <c r="L29" i="64"/>
  <c r="M28" i="64"/>
  <c r="L28" i="64"/>
  <c r="L29" i="65"/>
  <c r="M28" i="65"/>
  <c r="L28" i="65"/>
  <c r="L29" i="67"/>
  <c r="M28" i="67"/>
  <c r="L28" i="67"/>
  <c r="L29" i="68"/>
  <c r="M28" i="68"/>
  <c r="L28" i="68"/>
  <c r="J24" i="2"/>
  <c r="L29" i="74"/>
  <c r="M28" i="74"/>
  <c r="L28" i="74"/>
  <c r="L29" i="70"/>
  <c r="L28" i="70"/>
  <c r="J25" i="66"/>
  <c r="L28" i="66"/>
  <c r="M28" i="66"/>
  <c r="M25" i="66" l="1"/>
  <c r="L25" i="66"/>
  <c r="M24" i="2"/>
  <c r="C30" i="3" l="1"/>
  <c r="C29" i="3"/>
  <c r="C28" i="3"/>
  <c r="C21" i="3"/>
  <c r="B32" i="24" l="1"/>
  <c r="L48" i="70" l="1"/>
  <c r="M48" i="70"/>
  <c r="D45" i="29"/>
  <c r="D44" i="29"/>
  <c r="H24" i="76"/>
  <c r="J67" i="76"/>
  <c r="L67" i="76" s="1"/>
  <c r="M67" i="76" s="1"/>
  <c r="M60" i="76"/>
  <c r="L60" i="76"/>
  <c r="J59" i="76"/>
  <c r="M59" i="76" s="1"/>
  <c r="L59" i="76" s="1"/>
  <c r="J58" i="76"/>
  <c r="M58" i="76" s="1"/>
  <c r="L48" i="76"/>
  <c r="M48" i="76" s="1"/>
  <c r="L47" i="76"/>
  <c r="M47" i="76" s="1"/>
  <c r="L46" i="76"/>
  <c r="M46" i="76" s="1"/>
  <c r="J36" i="76"/>
  <c r="L36" i="76" s="1"/>
  <c r="M36" i="76" s="1"/>
  <c r="J35" i="76"/>
  <c r="L35" i="76" s="1"/>
  <c r="M35" i="76" s="1"/>
  <c r="H34" i="76"/>
  <c r="D34" i="76"/>
  <c r="J33" i="76"/>
  <c r="L33" i="76" s="1"/>
  <c r="M33" i="76" s="1"/>
  <c r="J32" i="76"/>
  <c r="L32" i="76" s="1"/>
  <c r="M21" i="76"/>
  <c r="L21" i="76" s="1"/>
  <c r="M20" i="76"/>
  <c r="L20" i="76" s="1"/>
  <c r="M19" i="76"/>
  <c r="L19" i="76" s="1"/>
  <c r="M18" i="76"/>
  <c r="L18" i="76" s="1"/>
  <c r="F44" i="29" l="1"/>
  <c r="M44" i="29"/>
  <c r="E44" i="29"/>
  <c r="I44" i="29"/>
  <c r="K44" i="29"/>
  <c r="J44" i="29"/>
  <c r="G44" i="29"/>
  <c r="J45" i="29"/>
  <c r="I45" i="29"/>
  <c r="M45" i="29"/>
  <c r="G45" i="29"/>
  <c r="E45" i="29"/>
  <c r="F45" i="29"/>
  <c r="K45" i="29"/>
  <c r="L34" i="76"/>
  <c r="M34" i="76" s="1"/>
  <c r="L58" i="76"/>
  <c r="M32" i="76"/>
  <c r="E49" i="29" l="1"/>
  <c r="M58" i="75"/>
  <c r="J59" i="68"/>
  <c r="M59" i="68" s="1"/>
  <c r="L59" i="68" s="1"/>
  <c r="J58" i="68"/>
  <c r="M58" i="68" s="1"/>
  <c r="C133" i="3"/>
  <c r="C132" i="3"/>
  <c r="C130" i="3"/>
  <c r="C128" i="3"/>
  <c r="C127" i="3"/>
  <c r="C122" i="3"/>
  <c r="C121" i="3"/>
  <c r="C120" i="3"/>
  <c r="C119" i="3"/>
  <c r="C115" i="3"/>
  <c r="C114" i="3"/>
  <c r="C113" i="3"/>
  <c r="C112" i="3"/>
  <c r="C111" i="3"/>
  <c r="C106" i="3"/>
  <c r="C105" i="3"/>
  <c r="C104" i="3"/>
  <c r="C103" i="3"/>
  <c r="C99" i="3"/>
  <c r="C98" i="3"/>
  <c r="C97" i="3"/>
  <c r="C96" i="3"/>
  <c r="C95" i="3"/>
  <c r="C91" i="3"/>
  <c r="C89" i="3"/>
  <c r="C87" i="3"/>
  <c r="C86" i="3"/>
  <c r="C85" i="3"/>
  <c r="C81" i="3"/>
  <c r="C80" i="3"/>
  <c r="C79" i="3"/>
  <c r="C78" i="3"/>
  <c r="C77" i="3"/>
  <c r="C72" i="3"/>
  <c r="C71" i="3"/>
  <c r="C70" i="3"/>
  <c r="C69" i="3"/>
  <c r="C68" i="3"/>
  <c r="C67" i="3"/>
  <c r="C62" i="3"/>
  <c r="C61" i="3"/>
  <c r="C60" i="3"/>
  <c r="C59" i="3"/>
  <c r="C58" i="3"/>
  <c r="C57" i="3"/>
  <c r="C52" i="3"/>
  <c r="C51" i="3"/>
  <c r="C50" i="3"/>
  <c r="C49" i="3"/>
  <c r="J25" i="75"/>
  <c r="L25" i="75" s="1"/>
  <c r="M25" i="75" s="1"/>
  <c r="D154" i="29"/>
  <c r="D153" i="29"/>
  <c r="D152" i="29"/>
  <c r="D151" i="29"/>
  <c r="J25" i="72"/>
  <c r="L25" i="72" s="1"/>
  <c r="D142" i="29"/>
  <c r="D141" i="29"/>
  <c r="D140" i="29"/>
  <c r="D139" i="29"/>
  <c r="J25" i="73"/>
  <c r="L25" i="73" s="1"/>
  <c r="M24" i="73" s="1"/>
  <c r="J25" i="71"/>
  <c r="L25" i="71" s="1"/>
  <c r="D116" i="29"/>
  <c r="D94" i="29"/>
  <c r="D93" i="29"/>
  <c r="D92" i="29"/>
  <c r="D103" i="29"/>
  <c r="D82" i="29"/>
  <c r="D81" i="29"/>
  <c r="D80" i="29"/>
  <c r="D79" i="29"/>
  <c r="M25" i="63"/>
  <c r="L25" i="64"/>
  <c r="M25" i="64" s="1"/>
  <c r="D70" i="29"/>
  <c r="D69" i="29"/>
  <c r="D68" i="29"/>
  <c r="D58" i="29"/>
  <c r="J34" i="75"/>
  <c r="L34" i="75" s="1"/>
  <c r="M34" i="75" s="1"/>
  <c r="J33" i="75"/>
  <c r="L33" i="75"/>
  <c r="M33" i="75" s="1"/>
  <c r="J32" i="75"/>
  <c r="L32" i="75" s="1"/>
  <c r="M32" i="75" s="1"/>
  <c r="J34" i="72"/>
  <c r="L34" i="72" s="1"/>
  <c r="M34" i="72" s="1"/>
  <c r="J33" i="72"/>
  <c r="L33" i="72" s="1"/>
  <c r="J32" i="72"/>
  <c r="L32" i="72" s="1"/>
  <c r="M32" i="72" s="1"/>
  <c r="J34" i="73"/>
  <c r="L34" i="73" s="1"/>
  <c r="M34" i="73" s="1"/>
  <c r="J33" i="73"/>
  <c r="L33" i="73" s="1"/>
  <c r="M33" i="73" s="1"/>
  <c r="J32" i="73"/>
  <c r="L32" i="73" s="1"/>
  <c r="J34" i="71"/>
  <c r="L34" i="71" s="1"/>
  <c r="J33" i="71"/>
  <c r="L33" i="71" s="1"/>
  <c r="M33" i="71" s="1"/>
  <c r="J32" i="71"/>
  <c r="L32" i="71"/>
  <c r="M32" i="71" s="1"/>
  <c r="J34" i="62"/>
  <c r="L34" i="62" s="1"/>
  <c r="M34" i="62" s="1"/>
  <c r="J33" i="62"/>
  <c r="L33" i="62" s="1"/>
  <c r="M33" i="62" s="1"/>
  <c r="J32" i="62"/>
  <c r="L32" i="62" s="1"/>
  <c r="M32" i="62" s="1"/>
  <c r="J34" i="63"/>
  <c r="L34" i="63" s="1"/>
  <c r="M34" i="63" s="1"/>
  <c r="J33" i="63"/>
  <c r="L33" i="63"/>
  <c r="M33" i="63" s="1"/>
  <c r="J32" i="63"/>
  <c r="L32" i="63" s="1"/>
  <c r="J34" i="64"/>
  <c r="L34" i="64" s="1"/>
  <c r="M34" i="64" s="1"/>
  <c r="J33" i="64"/>
  <c r="L33" i="64" s="1"/>
  <c r="M33" i="64" s="1"/>
  <c r="J32" i="64"/>
  <c r="L32" i="64" s="1"/>
  <c r="J34" i="65"/>
  <c r="L34" i="65"/>
  <c r="M34" i="65" s="1"/>
  <c r="J33" i="65"/>
  <c r="L33" i="65" s="1"/>
  <c r="M33" i="65" s="1"/>
  <c r="J32" i="65"/>
  <c r="L32" i="65" s="1"/>
  <c r="H36" i="67"/>
  <c r="D36" i="67"/>
  <c r="J35" i="67"/>
  <c r="L35" i="67" s="1"/>
  <c r="J34" i="67"/>
  <c r="L34" i="67" s="1"/>
  <c r="M34" i="67" s="1"/>
  <c r="J33" i="67"/>
  <c r="L33" i="67" s="1"/>
  <c r="M33" i="67" s="1"/>
  <c r="J32" i="67"/>
  <c r="H36" i="68"/>
  <c r="D36" i="68"/>
  <c r="J35" i="68"/>
  <c r="L35" i="68" s="1"/>
  <c r="M35" i="68" s="1"/>
  <c r="J59" i="74"/>
  <c r="M59" i="74" s="1"/>
  <c r="L59" i="74" s="1"/>
  <c r="J58" i="74"/>
  <c r="M58" i="74" s="1"/>
  <c r="J59" i="75"/>
  <c r="M59" i="75" s="1"/>
  <c r="L59" i="75" s="1"/>
  <c r="J58" i="75"/>
  <c r="J59" i="72"/>
  <c r="M59" i="72" s="1"/>
  <c r="L59" i="72" s="1"/>
  <c r="J58" i="72"/>
  <c r="M58" i="72" s="1"/>
  <c r="L58" i="72" s="1"/>
  <c r="J59" i="73"/>
  <c r="M59" i="73" s="1"/>
  <c r="L59" i="73" s="1"/>
  <c r="J58" i="73"/>
  <c r="M58" i="73" s="1"/>
  <c r="L58" i="73" s="1"/>
  <c r="J59" i="71"/>
  <c r="M59" i="71" s="1"/>
  <c r="L59" i="71" s="1"/>
  <c r="J58" i="71"/>
  <c r="M58" i="71" s="1"/>
  <c r="J59" i="70"/>
  <c r="M59" i="70" s="1"/>
  <c r="L59" i="70" s="1"/>
  <c r="J58" i="70"/>
  <c r="M58" i="70" s="1"/>
  <c r="J59" i="62"/>
  <c r="M59" i="62" s="1"/>
  <c r="L59" i="62" s="1"/>
  <c r="J58" i="62"/>
  <c r="M58" i="62" s="1"/>
  <c r="J59" i="63"/>
  <c r="M59" i="63" s="1"/>
  <c r="L59" i="63" s="1"/>
  <c r="J58" i="63"/>
  <c r="M58" i="63" s="1"/>
  <c r="L58" i="63" s="1"/>
  <c r="J59" i="64"/>
  <c r="M59" i="64" s="1"/>
  <c r="L59" i="64" s="1"/>
  <c r="J58" i="64"/>
  <c r="M58" i="64" s="1"/>
  <c r="J59" i="65"/>
  <c r="M59" i="65" s="1"/>
  <c r="L59" i="65" s="1"/>
  <c r="J58" i="65"/>
  <c r="M58" i="65" s="1"/>
  <c r="L58" i="65" s="1"/>
  <c r="J59" i="66"/>
  <c r="M59" i="66" s="1"/>
  <c r="L59" i="66" s="1"/>
  <c r="J58" i="66"/>
  <c r="M58" i="66" s="1"/>
  <c r="J59" i="67"/>
  <c r="M59" i="67" s="1"/>
  <c r="L59" i="67" s="1"/>
  <c r="J58" i="67"/>
  <c r="M58" i="67" s="1"/>
  <c r="L58" i="67" s="1"/>
  <c r="J67" i="74"/>
  <c r="L67" i="74" s="1"/>
  <c r="M67" i="74" s="1"/>
  <c r="J67" i="75"/>
  <c r="L67" i="75" s="1"/>
  <c r="M67" i="75" s="1"/>
  <c r="J67" i="72"/>
  <c r="L67" i="72" s="1"/>
  <c r="M67" i="72" s="1"/>
  <c r="J67" i="73"/>
  <c r="L67" i="73" s="1"/>
  <c r="M67" i="73" s="1"/>
  <c r="J67" i="71"/>
  <c r="L67" i="71" s="1"/>
  <c r="M67" i="71" s="1"/>
  <c r="J67" i="70"/>
  <c r="L67" i="70" s="1"/>
  <c r="M67" i="70" s="1"/>
  <c r="J67" i="62"/>
  <c r="L67" i="62" s="1"/>
  <c r="M67" i="62" s="1"/>
  <c r="J67" i="63"/>
  <c r="L67" i="63" s="1"/>
  <c r="M67" i="63" s="1"/>
  <c r="J67" i="64"/>
  <c r="L67" i="64" s="1"/>
  <c r="M67" i="64" s="1"/>
  <c r="J67" i="65"/>
  <c r="L67" i="65"/>
  <c r="M67" i="65" s="1"/>
  <c r="J67" i="66"/>
  <c r="L67" i="66" s="1"/>
  <c r="M67" i="66" s="1"/>
  <c r="J67" i="67"/>
  <c r="L67" i="67" s="1"/>
  <c r="J67" i="68"/>
  <c r="M67" i="68" s="1"/>
  <c r="M25" i="74"/>
  <c r="H34" i="74"/>
  <c r="D34" i="74"/>
  <c r="J33" i="74"/>
  <c r="L33" i="74" s="1"/>
  <c r="M33" i="74" s="1"/>
  <c r="J32" i="74"/>
  <c r="L32" i="74" s="1"/>
  <c r="H34" i="70"/>
  <c r="D34" i="70"/>
  <c r="L34" i="70" s="1"/>
  <c r="M34" i="70" s="1"/>
  <c r="J33" i="70"/>
  <c r="L33" i="70" s="1"/>
  <c r="M33" i="70" s="1"/>
  <c r="J32" i="70"/>
  <c r="L32" i="70" s="1"/>
  <c r="L25" i="70"/>
  <c r="M22" i="74"/>
  <c r="L22" i="74" s="1"/>
  <c r="M21" i="74"/>
  <c r="L21" i="74" s="1"/>
  <c r="M20" i="74"/>
  <c r="L20" i="74" s="1"/>
  <c r="M19" i="74"/>
  <c r="L19" i="74" s="1"/>
  <c r="M22" i="75"/>
  <c r="L22" i="75" s="1"/>
  <c r="M21" i="75"/>
  <c r="L21" i="75" s="1"/>
  <c r="M20" i="75"/>
  <c r="L20" i="75" s="1"/>
  <c r="M19" i="75"/>
  <c r="L19" i="75" s="1"/>
  <c r="M22" i="72"/>
  <c r="L22" i="72" s="1"/>
  <c r="M21" i="72"/>
  <c r="L21" i="72" s="1"/>
  <c r="M20" i="72"/>
  <c r="L20" i="72" s="1"/>
  <c r="M19" i="72"/>
  <c r="L19" i="72" s="1"/>
  <c r="M22" i="73"/>
  <c r="L22" i="73" s="1"/>
  <c r="M21" i="73"/>
  <c r="L21" i="73" s="1"/>
  <c r="M20" i="73"/>
  <c r="L20" i="73" s="1"/>
  <c r="M19" i="73"/>
  <c r="L19" i="73"/>
  <c r="M22" i="71"/>
  <c r="L22" i="71" s="1"/>
  <c r="M21" i="71"/>
  <c r="L21" i="71" s="1"/>
  <c r="M20" i="71"/>
  <c r="L20" i="71" s="1"/>
  <c r="M19" i="71"/>
  <c r="L19" i="71" s="1"/>
  <c r="M22" i="70"/>
  <c r="L22" i="70" s="1"/>
  <c r="M21" i="70"/>
  <c r="L21" i="70" s="1"/>
  <c r="M20" i="70"/>
  <c r="L20" i="70" s="1"/>
  <c r="M19" i="70"/>
  <c r="L19" i="70" s="1"/>
  <c r="M22" i="62"/>
  <c r="L22" i="62" s="1"/>
  <c r="M21" i="62"/>
  <c r="L21" i="62" s="1"/>
  <c r="M20" i="62"/>
  <c r="L20" i="62" s="1"/>
  <c r="M19" i="62"/>
  <c r="L19" i="62" s="1"/>
  <c r="M22" i="63"/>
  <c r="L22" i="63" s="1"/>
  <c r="M21" i="63"/>
  <c r="L21" i="63" s="1"/>
  <c r="M20" i="63"/>
  <c r="L20" i="63" s="1"/>
  <c r="M19" i="63"/>
  <c r="L19" i="63" s="1"/>
  <c r="M22" i="64"/>
  <c r="L22" i="64"/>
  <c r="M21" i="64"/>
  <c r="L21" i="64" s="1"/>
  <c r="M20" i="64"/>
  <c r="L20" i="64" s="1"/>
  <c r="M19" i="64"/>
  <c r="L19" i="64" s="1"/>
  <c r="M22" i="65"/>
  <c r="L22" i="65"/>
  <c r="M21" i="65"/>
  <c r="L21" i="65" s="1"/>
  <c r="M20" i="65"/>
  <c r="L20" i="65" s="1"/>
  <c r="M19" i="65"/>
  <c r="L19" i="65" s="1"/>
  <c r="M22" i="66"/>
  <c r="L22" i="66" s="1"/>
  <c r="M21" i="66"/>
  <c r="L21" i="66" s="1"/>
  <c r="M20" i="66"/>
  <c r="L20" i="66" s="1"/>
  <c r="M19" i="66"/>
  <c r="L19" i="66" s="1"/>
  <c r="M22" i="67"/>
  <c r="L22" i="67" s="1"/>
  <c r="M21" i="67"/>
  <c r="L21" i="67" s="1"/>
  <c r="M20" i="67"/>
  <c r="L20" i="67" s="1"/>
  <c r="M19" i="67"/>
  <c r="L19" i="67" s="1"/>
  <c r="M20" i="68"/>
  <c r="L20" i="68" s="1"/>
  <c r="M19" i="68"/>
  <c r="L19" i="68" s="1"/>
  <c r="M18" i="68"/>
  <c r="L18" i="68" s="1"/>
  <c r="L17" i="68"/>
  <c r="L16" i="68" s="1"/>
  <c r="L46" i="67"/>
  <c r="M46" i="67" s="1"/>
  <c r="J67" i="2"/>
  <c r="L67" i="2" s="1"/>
  <c r="M67" i="2" s="1"/>
  <c r="L48" i="68"/>
  <c r="M48" i="68" s="1"/>
  <c r="L47" i="68"/>
  <c r="M47" i="68" s="1"/>
  <c r="L48" i="2"/>
  <c r="M48" i="2"/>
  <c r="L47" i="2"/>
  <c r="M47" i="2" s="1"/>
  <c r="L46" i="2"/>
  <c r="M46" i="2" s="1"/>
  <c r="M25" i="65"/>
  <c r="C48" i="3"/>
  <c r="D67" i="29"/>
  <c r="C47" i="3"/>
  <c r="C42" i="3"/>
  <c r="C41" i="3"/>
  <c r="C40" i="3"/>
  <c r="C38" i="3"/>
  <c r="C37" i="3"/>
  <c r="C36" i="3"/>
  <c r="C9" i="3"/>
  <c r="C8" i="3"/>
  <c r="C7" i="3"/>
  <c r="C6" i="3"/>
  <c r="C5" i="3"/>
  <c r="C22" i="3"/>
  <c r="C17" i="3"/>
  <c r="C27" i="3"/>
  <c r="C31" i="3"/>
  <c r="C18" i="3"/>
  <c r="D23" i="29"/>
  <c r="C10" i="3"/>
  <c r="C11" i="3"/>
  <c r="C12" i="3"/>
  <c r="D34" i="2"/>
  <c r="L34" i="2" s="1"/>
  <c r="J33" i="2"/>
  <c r="L33" i="2" s="1"/>
  <c r="D57" i="29"/>
  <c r="H34" i="66"/>
  <c r="D56" i="29"/>
  <c r="C20" i="3"/>
  <c r="C19" i="3"/>
  <c r="J23" i="68"/>
  <c r="L23" i="68" s="1"/>
  <c r="J28" i="2"/>
  <c r="J46" i="70"/>
  <c r="M46" i="70" s="1"/>
  <c r="J46" i="66"/>
  <c r="M46" i="66" s="1"/>
  <c r="J58" i="2"/>
  <c r="M58" i="2" s="1"/>
  <c r="L58" i="2" s="1"/>
  <c r="L26" i="66"/>
  <c r="L29" i="66"/>
  <c r="M24" i="66"/>
  <c r="M21" i="2"/>
  <c r="M20" i="2"/>
  <c r="M19" i="2"/>
  <c r="J39" i="67"/>
  <c r="J42" i="67"/>
  <c r="D22" i="29"/>
  <c r="D21" i="29"/>
  <c r="P21" i="29" s="1"/>
  <c r="D33" i="29"/>
  <c r="O33" i="29" s="1"/>
  <c r="D32" i="29"/>
  <c r="J64" i="74"/>
  <c r="L64" i="74" s="1"/>
  <c r="M64" i="74" s="1"/>
  <c r="J65" i="74"/>
  <c r="L65" i="74" s="1"/>
  <c r="M65" i="74" s="1"/>
  <c r="J40" i="74"/>
  <c r="L40" i="74" s="1"/>
  <c r="M40" i="74" s="1"/>
  <c r="J63" i="74"/>
  <c r="L63" i="74" s="1"/>
  <c r="F117" i="29"/>
  <c r="G117" i="29"/>
  <c r="I117" i="29"/>
  <c r="J117" i="29"/>
  <c r="K117" i="29"/>
  <c r="M117" i="29"/>
  <c r="E117" i="29"/>
  <c r="M46" i="74"/>
  <c r="L46" i="74" s="1"/>
  <c r="D44" i="26"/>
  <c r="H11" i="29"/>
  <c r="N11" i="29"/>
  <c r="O11" i="29"/>
  <c r="H8" i="29"/>
  <c r="O8" i="29"/>
  <c r="H10" i="29"/>
  <c r="P10" i="29" s="1"/>
  <c r="N10" i="29"/>
  <c r="O10" i="29"/>
  <c r="M132" i="29"/>
  <c r="J41" i="74"/>
  <c r="L41" i="74" s="1"/>
  <c r="M41" i="74" s="1"/>
  <c r="G132" i="29"/>
  <c r="J65" i="71" s="1"/>
  <c r="L65" i="71" s="1"/>
  <c r="M65" i="71" s="1"/>
  <c r="K132" i="29"/>
  <c r="J40" i="71" s="1"/>
  <c r="L40" i="71" s="1"/>
  <c r="M40" i="71" s="1"/>
  <c r="J33" i="68"/>
  <c r="J36" i="2"/>
  <c r="M36" i="2" s="1"/>
  <c r="J63" i="71"/>
  <c r="L63" i="71" s="1"/>
  <c r="I132" i="29"/>
  <c r="J41" i="71" s="1"/>
  <c r="L41" i="71" s="1"/>
  <c r="M41" i="71" s="1"/>
  <c r="J132" i="29"/>
  <c r="F132" i="29"/>
  <c r="J64" i="71" s="1"/>
  <c r="L64" i="71" s="1"/>
  <c r="M60" i="74"/>
  <c r="L60" i="74"/>
  <c r="M43" i="74"/>
  <c r="L43" i="74"/>
  <c r="J42" i="74"/>
  <c r="J39" i="74"/>
  <c r="M60" i="75"/>
  <c r="L60" i="75"/>
  <c r="M48" i="75"/>
  <c r="L48" i="75"/>
  <c r="M47" i="75"/>
  <c r="L47" i="75"/>
  <c r="M46" i="75"/>
  <c r="L46" i="75"/>
  <c r="M43" i="75"/>
  <c r="L43" i="75"/>
  <c r="J42" i="75"/>
  <c r="J39" i="75"/>
  <c r="M60" i="72"/>
  <c r="L60" i="72"/>
  <c r="M48" i="72"/>
  <c r="L48" i="72"/>
  <c r="M47" i="72"/>
  <c r="L47" i="72"/>
  <c r="M46" i="72"/>
  <c r="L46" i="72"/>
  <c r="M43" i="72"/>
  <c r="L43" i="72"/>
  <c r="J42" i="72"/>
  <c r="J39" i="72"/>
  <c r="M60" i="73"/>
  <c r="L60" i="73"/>
  <c r="M48" i="73"/>
  <c r="L48" i="73"/>
  <c r="M47" i="73"/>
  <c r="L47" i="73"/>
  <c r="M46" i="73"/>
  <c r="L46" i="73"/>
  <c r="M43" i="73"/>
  <c r="L43" i="73"/>
  <c r="J42" i="73"/>
  <c r="J39" i="73"/>
  <c r="M60" i="71"/>
  <c r="L60" i="71"/>
  <c r="M48" i="71"/>
  <c r="L48" i="71"/>
  <c r="M47" i="71"/>
  <c r="L47" i="71"/>
  <c r="M46" i="71"/>
  <c r="L46" i="71"/>
  <c r="M43" i="71"/>
  <c r="L43" i="71"/>
  <c r="J42" i="71"/>
  <c r="J39" i="71"/>
  <c r="D39" i="26"/>
  <c r="D41" i="26"/>
  <c r="J34" i="68"/>
  <c r="L34" i="68" s="1"/>
  <c r="M34" i="68" s="1"/>
  <c r="L60" i="66"/>
  <c r="M60" i="66"/>
  <c r="D43" i="26"/>
  <c r="D27" i="26"/>
  <c r="J33" i="66"/>
  <c r="L33" i="66" s="1"/>
  <c r="M33" i="66" s="1"/>
  <c r="D34" i="66"/>
  <c r="M60" i="70"/>
  <c r="L60" i="70"/>
  <c r="M47" i="70"/>
  <c r="L47" i="70"/>
  <c r="M43" i="70"/>
  <c r="L43" i="70"/>
  <c r="J42" i="70"/>
  <c r="J39" i="70"/>
  <c r="J59" i="2"/>
  <c r="M59" i="2" s="1"/>
  <c r="D26" i="26"/>
  <c r="M60" i="62"/>
  <c r="L60" i="62"/>
  <c r="M48" i="62"/>
  <c r="L48" i="62"/>
  <c r="M47" i="62"/>
  <c r="L47" i="62"/>
  <c r="M46" i="62"/>
  <c r="L46" i="62"/>
  <c r="M43" i="62"/>
  <c r="L43" i="62"/>
  <c r="J42" i="62"/>
  <c r="J39" i="62"/>
  <c r="M60" i="63"/>
  <c r="L60" i="63"/>
  <c r="M48" i="63"/>
  <c r="L48" i="63"/>
  <c r="M47" i="63"/>
  <c r="L47" i="63"/>
  <c r="M46" i="63"/>
  <c r="L46" i="63"/>
  <c r="M43" i="63"/>
  <c r="L43" i="63"/>
  <c r="J42" i="63"/>
  <c r="J39" i="63"/>
  <c r="M60" i="64"/>
  <c r="L60" i="64"/>
  <c r="M48" i="64"/>
  <c r="L48" i="64"/>
  <c r="M47" i="64"/>
  <c r="L47" i="64"/>
  <c r="M46" i="64"/>
  <c r="L46" i="64"/>
  <c r="M43" i="64"/>
  <c r="L43" i="64"/>
  <c r="J42" i="64"/>
  <c r="J39" i="64"/>
  <c r="M60" i="65"/>
  <c r="L60" i="65"/>
  <c r="M48" i="65"/>
  <c r="L48" i="65"/>
  <c r="M47" i="65"/>
  <c r="L47" i="65"/>
  <c r="L43" i="65"/>
  <c r="M43" i="65" s="1"/>
  <c r="J42" i="65"/>
  <c r="J39" i="65"/>
  <c r="M48" i="66"/>
  <c r="L48" i="66"/>
  <c r="M47" i="66"/>
  <c r="L47" i="66"/>
  <c r="M43" i="66"/>
  <c r="L43" i="66"/>
  <c r="J42" i="66"/>
  <c r="J39" i="66"/>
  <c r="L48" i="67"/>
  <c r="M48" i="67" s="1"/>
  <c r="L47" i="67"/>
  <c r="M47" i="67" s="1"/>
  <c r="L43" i="67"/>
  <c r="M43" i="67" s="1"/>
  <c r="M24" i="67"/>
  <c r="M60" i="68"/>
  <c r="L60" i="68"/>
  <c r="L46" i="68"/>
  <c r="M46" i="68" s="1"/>
  <c r="L43" i="68"/>
  <c r="M43" i="68" s="1"/>
  <c r="J42" i="68"/>
  <c r="J39" i="68"/>
  <c r="L21" i="2"/>
  <c r="L20" i="2"/>
  <c r="L19" i="2"/>
  <c r="M60" i="2"/>
  <c r="D40" i="26"/>
  <c r="D42" i="26"/>
  <c r="J42" i="2"/>
  <c r="J39" i="2"/>
  <c r="O12" i="29"/>
  <c r="O91" i="29" s="1"/>
  <c r="N91" i="29"/>
  <c r="L91" i="29"/>
  <c r="H91" i="29"/>
  <c r="J32" i="68"/>
  <c r="L32" i="68" s="1"/>
  <c r="J35" i="2"/>
  <c r="L35" i="2" s="1"/>
  <c r="M35" i="2" s="1"/>
  <c r="J32" i="66"/>
  <c r="L32" i="66" s="1"/>
  <c r="M32" i="66" s="1"/>
  <c r="J32" i="2"/>
  <c r="C43" i="25"/>
  <c r="C42" i="25"/>
  <c r="C41" i="25"/>
  <c r="C40" i="25"/>
  <c r="C39" i="25"/>
  <c r="C38" i="25"/>
  <c r="C37" i="25"/>
  <c r="C36" i="25"/>
  <c r="C35" i="25"/>
  <c r="C34" i="25"/>
  <c r="C33" i="25"/>
  <c r="C32" i="25"/>
  <c r="C31" i="25"/>
  <c r="C30" i="25"/>
  <c r="C29" i="25"/>
  <c r="K15" i="25"/>
  <c r="K14" i="25"/>
  <c r="K13" i="25"/>
  <c r="K12" i="25"/>
  <c r="K11" i="25"/>
  <c r="K10" i="25"/>
  <c r="K9" i="25"/>
  <c r="K8" i="25"/>
  <c r="D24" i="26"/>
  <c r="H48" i="15"/>
  <c r="J48" i="15"/>
  <c r="H26" i="15"/>
  <c r="J26" i="15"/>
  <c r="L60" i="2"/>
  <c r="H19" i="15"/>
  <c r="J19" i="15"/>
  <c r="J18" i="15"/>
  <c r="J22" i="15"/>
  <c r="J23" i="15"/>
  <c r="H27" i="15"/>
  <c r="J27" i="15"/>
  <c r="H28" i="15"/>
  <c r="J28" i="15"/>
  <c r="H29" i="15"/>
  <c r="J29" i="15"/>
  <c r="H30" i="15"/>
  <c r="J30" i="15"/>
  <c r="H31" i="15"/>
  <c r="J31" i="15"/>
  <c r="H32" i="15"/>
  <c r="J32" i="15"/>
  <c r="J33" i="15"/>
  <c r="H36" i="15"/>
  <c r="H39" i="15"/>
  <c r="J40" i="15"/>
  <c r="H43" i="15"/>
  <c r="J43" i="15"/>
  <c r="H44" i="15"/>
  <c r="J44" i="15"/>
  <c r="J45" i="15"/>
  <c r="J49" i="15"/>
  <c r="J50" i="15"/>
  <c r="D14" i="15"/>
  <c r="F90" i="15"/>
  <c r="H14" i="15"/>
  <c r="F100" i="15"/>
  <c r="D100" i="15"/>
  <c r="D64" i="15"/>
  <c r="J70" i="15"/>
  <c r="J69" i="15"/>
  <c r="D65" i="15"/>
  <c r="J21" i="15"/>
  <c r="J60" i="15"/>
  <c r="J61" i="15"/>
  <c r="J42" i="15"/>
  <c r="J47" i="15"/>
  <c r="H90" i="15"/>
  <c r="D90" i="15"/>
  <c r="J14" i="15"/>
  <c r="H100" i="15"/>
  <c r="J25" i="15"/>
  <c r="H62" i="15"/>
  <c r="J62" i="15"/>
  <c r="H60" i="15"/>
  <c r="H38" i="15"/>
  <c r="J38" i="15" s="1"/>
  <c r="H59" i="15"/>
  <c r="H61" i="15"/>
  <c r="H37" i="15"/>
  <c r="J37" i="15" s="1"/>
  <c r="J59" i="15"/>
  <c r="L61" i="15" s="1"/>
  <c r="D39" i="15"/>
  <c r="J39" i="15" s="1"/>
  <c r="D36" i="15"/>
  <c r="J36" i="15" s="1"/>
  <c r="J35" i="15" s="1"/>
  <c r="D15" i="25"/>
  <c r="D10" i="25"/>
  <c r="D40" i="25"/>
  <c r="D12" i="25"/>
  <c r="D36" i="25"/>
  <c r="D11" i="25"/>
  <c r="D9" i="25"/>
  <c r="D30" i="25"/>
  <c r="D13" i="25"/>
  <c r="D7" i="25"/>
  <c r="D39" i="25"/>
  <c r="D34" i="25"/>
  <c r="D43" i="25"/>
  <c r="D38" i="25"/>
  <c r="D33" i="25"/>
  <c r="D41" i="25"/>
  <c r="D35" i="25"/>
  <c r="D31" i="25"/>
  <c r="D14" i="25"/>
  <c r="D42" i="25"/>
  <c r="D37" i="25"/>
  <c r="D32" i="25"/>
  <c r="D8" i="25"/>
  <c r="D29" i="25"/>
  <c r="M24" i="65"/>
  <c r="H179" i="29" l="1"/>
  <c r="P8" i="29"/>
  <c r="H117" i="29"/>
  <c r="L117" i="29"/>
  <c r="J54" i="15"/>
  <c r="J67" i="15"/>
  <c r="J52" i="15"/>
  <c r="O22" i="29"/>
  <c r="O163" i="29"/>
  <c r="O139" i="29"/>
  <c r="O103" i="29"/>
  <c r="O67" i="29"/>
  <c r="O35" i="29"/>
  <c r="O127" i="29"/>
  <c r="O151" i="29"/>
  <c r="O176" i="29"/>
  <c r="O79" i="29"/>
  <c r="O57" i="29"/>
  <c r="O117" i="29"/>
  <c r="L82" i="29"/>
  <c r="L32" i="29"/>
  <c r="L94" i="29"/>
  <c r="L92" i="29"/>
  <c r="L81" i="29"/>
  <c r="L70" i="29"/>
  <c r="L68" i="29"/>
  <c r="L104" i="29"/>
  <c r="L93" i="29"/>
  <c r="L45" i="29"/>
  <c r="L44" i="29"/>
  <c r="L33" i="29"/>
  <c r="L80" i="29"/>
  <c r="L34" i="29"/>
  <c r="L179" i="29"/>
  <c r="L165" i="29"/>
  <c r="L154" i="29"/>
  <c r="L152" i="29"/>
  <c r="L141" i="29"/>
  <c r="L130" i="29"/>
  <c r="L128" i="29"/>
  <c r="L58" i="29"/>
  <c r="L23" i="29"/>
  <c r="L69" i="29"/>
  <c r="L178" i="29"/>
  <c r="L153" i="29"/>
  <c r="L166" i="29"/>
  <c r="L140" i="29"/>
  <c r="L164" i="29"/>
  <c r="L129" i="29"/>
  <c r="L46" i="29"/>
  <c r="L142" i="29"/>
  <c r="L105" i="29"/>
  <c r="L106" i="29"/>
  <c r="J56" i="29"/>
  <c r="M56" i="29"/>
  <c r="I56" i="29"/>
  <c r="E56" i="29"/>
  <c r="G56" i="29"/>
  <c r="F56" i="29"/>
  <c r="L56" i="29"/>
  <c r="K56" i="29"/>
  <c r="H56" i="29"/>
  <c r="O56" i="29"/>
  <c r="N56" i="29"/>
  <c r="P56" i="29"/>
  <c r="G152" i="29"/>
  <c r="J152" i="29"/>
  <c r="F152" i="29"/>
  <c r="M152" i="29"/>
  <c r="E152" i="29"/>
  <c r="I152" i="29"/>
  <c r="K152" i="29"/>
  <c r="H94" i="29"/>
  <c r="H70" i="29"/>
  <c r="H104" i="29"/>
  <c r="H93" i="29"/>
  <c r="H82" i="29"/>
  <c r="H80" i="29"/>
  <c r="H69" i="29"/>
  <c r="H58" i="29"/>
  <c r="H81" i="29"/>
  <c r="H33" i="29"/>
  <c r="H45" i="29"/>
  <c r="H34" i="29"/>
  <c r="H32" i="29"/>
  <c r="H92" i="29"/>
  <c r="H68" i="29"/>
  <c r="H178" i="29"/>
  <c r="H166" i="29"/>
  <c r="H164" i="29"/>
  <c r="H153" i="29"/>
  <c r="H142" i="29"/>
  <c r="H140" i="29"/>
  <c r="H129" i="29"/>
  <c r="H44" i="29"/>
  <c r="H141" i="29"/>
  <c r="H128" i="29"/>
  <c r="H154" i="29"/>
  <c r="H177" i="29"/>
  <c r="H165" i="29"/>
  <c r="H152" i="29"/>
  <c r="H23" i="29"/>
  <c r="H130" i="29"/>
  <c r="H106" i="29"/>
  <c r="H46" i="29"/>
  <c r="H105" i="29"/>
  <c r="I58" i="29"/>
  <c r="G58" i="29"/>
  <c r="K58" i="29"/>
  <c r="F58" i="29"/>
  <c r="M58" i="29"/>
  <c r="E58" i="29"/>
  <c r="J58" i="29"/>
  <c r="M81" i="29"/>
  <c r="E81" i="29"/>
  <c r="K81" i="29"/>
  <c r="J81" i="29"/>
  <c r="G81" i="29"/>
  <c r="I81" i="29"/>
  <c r="F81" i="29"/>
  <c r="K153" i="29"/>
  <c r="J153" i="29"/>
  <c r="E153" i="29"/>
  <c r="I153" i="29"/>
  <c r="F153" i="29"/>
  <c r="M153" i="29"/>
  <c r="G153" i="29"/>
  <c r="F57" i="29"/>
  <c r="I57" i="29"/>
  <c r="M57" i="29"/>
  <c r="E57" i="29"/>
  <c r="K57" i="29"/>
  <c r="J57" i="29"/>
  <c r="G57" i="29"/>
  <c r="J67" i="29"/>
  <c r="I67" i="29"/>
  <c r="E67" i="29"/>
  <c r="G67" i="29"/>
  <c r="M67" i="29"/>
  <c r="F67" i="29"/>
  <c r="K67" i="29"/>
  <c r="M68" i="29"/>
  <c r="E68" i="29"/>
  <c r="G68" i="29"/>
  <c r="K68" i="29"/>
  <c r="J68" i="29"/>
  <c r="I68" i="29"/>
  <c r="F68" i="29"/>
  <c r="I82" i="29"/>
  <c r="K82" i="29"/>
  <c r="G82" i="29"/>
  <c r="F82" i="29"/>
  <c r="M82" i="29"/>
  <c r="E82" i="29"/>
  <c r="J82" i="29"/>
  <c r="J139" i="29"/>
  <c r="E139" i="29"/>
  <c r="I139" i="29"/>
  <c r="G139" i="29"/>
  <c r="F139" i="29"/>
  <c r="M139" i="29"/>
  <c r="K139" i="29"/>
  <c r="G154" i="29"/>
  <c r="I154" i="29"/>
  <c r="F154" i="29"/>
  <c r="J154" i="29"/>
  <c r="M154" i="29"/>
  <c r="E154" i="29"/>
  <c r="K154" i="29"/>
  <c r="H163" i="29"/>
  <c r="H139" i="29"/>
  <c r="H103" i="29"/>
  <c r="H67" i="29"/>
  <c r="H35" i="29"/>
  <c r="H37" i="29" s="1"/>
  <c r="H176" i="29"/>
  <c r="H22" i="29"/>
  <c r="H151" i="29"/>
  <c r="H127" i="29"/>
  <c r="H79" i="29"/>
  <c r="H57" i="29"/>
  <c r="M70" i="29"/>
  <c r="E70" i="29"/>
  <c r="G70" i="29"/>
  <c r="K70" i="29"/>
  <c r="J70" i="29"/>
  <c r="I70" i="29"/>
  <c r="F70" i="29"/>
  <c r="M92" i="29"/>
  <c r="E92" i="29"/>
  <c r="K92" i="29"/>
  <c r="J92" i="29"/>
  <c r="G92" i="29"/>
  <c r="I92" i="29"/>
  <c r="F92" i="29"/>
  <c r="G141" i="29"/>
  <c r="F141" i="29"/>
  <c r="M141" i="29"/>
  <c r="E141" i="29"/>
  <c r="J141" i="29"/>
  <c r="I141" i="29"/>
  <c r="K141" i="29"/>
  <c r="E23" i="29"/>
  <c r="G23" i="29"/>
  <c r="F23" i="29"/>
  <c r="J23" i="29"/>
  <c r="M23" i="29"/>
  <c r="K23" i="29"/>
  <c r="I23" i="29"/>
  <c r="J103" i="29"/>
  <c r="J108" i="29" s="1"/>
  <c r="I103" i="29"/>
  <c r="E103" i="29"/>
  <c r="E108" i="29" s="1"/>
  <c r="J63" i="62" s="1"/>
  <c r="L63" i="62" s="1"/>
  <c r="G103" i="29"/>
  <c r="G108" i="29" s="1"/>
  <c r="J65" i="62" s="1"/>
  <c r="L65" i="62" s="1"/>
  <c r="M65" i="62" s="1"/>
  <c r="M103" i="29"/>
  <c r="M108" i="29" s="1"/>
  <c r="F103" i="29"/>
  <c r="F108" i="29" s="1"/>
  <c r="J64" i="62" s="1"/>
  <c r="L64" i="62" s="1"/>
  <c r="M64" i="62" s="1"/>
  <c r="K103" i="29"/>
  <c r="K108" i="29" s="1"/>
  <c r="J40" i="62" s="1"/>
  <c r="L40" i="62" s="1"/>
  <c r="M40" i="62" s="1"/>
  <c r="J72" i="15"/>
  <c r="L163" i="29"/>
  <c r="L151" i="29"/>
  <c r="L127" i="29"/>
  <c r="L79" i="29"/>
  <c r="L57" i="29"/>
  <c r="L22" i="29"/>
  <c r="L139" i="29"/>
  <c r="L67" i="29"/>
  <c r="L35" i="29"/>
  <c r="L103" i="29"/>
  <c r="J32" i="29"/>
  <c r="J37" i="29" s="1"/>
  <c r="E32" i="29"/>
  <c r="I32" i="29"/>
  <c r="M32" i="29"/>
  <c r="G32" i="29"/>
  <c r="G37" i="29" s="1"/>
  <c r="F32" i="29"/>
  <c r="K32" i="29"/>
  <c r="I93" i="29"/>
  <c r="G93" i="29"/>
  <c r="K93" i="29"/>
  <c r="F93" i="29"/>
  <c r="M93" i="29"/>
  <c r="E93" i="29"/>
  <c r="J93" i="29"/>
  <c r="K142" i="29"/>
  <c r="E142" i="29"/>
  <c r="J142" i="29"/>
  <c r="F142" i="29"/>
  <c r="I142" i="29"/>
  <c r="G142" i="29"/>
  <c r="M142" i="29"/>
  <c r="G22" i="29"/>
  <c r="J22" i="29"/>
  <c r="M22" i="29"/>
  <c r="I22" i="29"/>
  <c r="K22" i="29"/>
  <c r="F22" i="29"/>
  <c r="E22" i="29"/>
  <c r="I80" i="29"/>
  <c r="K80" i="29"/>
  <c r="G80" i="29"/>
  <c r="F80" i="29"/>
  <c r="M80" i="29"/>
  <c r="E80" i="29"/>
  <c r="J80" i="29"/>
  <c r="I69" i="29"/>
  <c r="G69" i="29"/>
  <c r="F69" i="29"/>
  <c r="K69" i="29"/>
  <c r="M69" i="29"/>
  <c r="E69" i="29"/>
  <c r="J69" i="29"/>
  <c r="O179" i="29"/>
  <c r="O177" i="29"/>
  <c r="O165" i="29"/>
  <c r="O154" i="29"/>
  <c r="O152" i="29"/>
  <c r="O141" i="29"/>
  <c r="O130" i="29"/>
  <c r="O128" i="29"/>
  <c r="O46" i="29"/>
  <c r="O81" i="29"/>
  <c r="O23" i="29"/>
  <c r="O104" i="29"/>
  <c r="O93" i="29"/>
  <c r="O82" i="29"/>
  <c r="O80" i="29"/>
  <c r="O69" i="29"/>
  <c r="O58" i="29"/>
  <c r="O70" i="29"/>
  <c r="O45" i="29"/>
  <c r="O34" i="29"/>
  <c r="O32" i="29"/>
  <c r="O94" i="29"/>
  <c r="O178" i="29"/>
  <c r="O166" i="29"/>
  <c r="O164" i="29"/>
  <c r="O153" i="29"/>
  <c r="O142" i="29"/>
  <c r="O140" i="29"/>
  <c r="O129" i="29"/>
  <c r="O92" i="29"/>
  <c r="O68" i="29"/>
  <c r="O44" i="29"/>
  <c r="O105" i="29"/>
  <c r="O106" i="29"/>
  <c r="F33" i="29"/>
  <c r="M33" i="29"/>
  <c r="E33" i="29"/>
  <c r="K33" i="29"/>
  <c r="I33" i="29"/>
  <c r="J33" i="29"/>
  <c r="G33" i="29"/>
  <c r="M94" i="29"/>
  <c r="E94" i="29"/>
  <c r="G94" i="29"/>
  <c r="K94" i="29"/>
  <c r="J94" i="29"/>
  <c r="I94" i="29"/>
  <c r="F94" i="29"/>
  <c r="K140" i="29"/>
  <c r="J140" i="29"/>
  <c r="E140" i="29"/>
  <c r="I140" i="29"/>
  <c r="F140" i="29"/>
  <c r="M140" i="29"/>
  <c r="G140" i="29"/>
  <c r="N176" i="29"/>
  <c r="N151" i="29"/>
  <c r="N127" i="29"/>
  <c r="N79" i="29"/>
  <c r="N57" i="29"/>
  <c r="N22" i="29"/>
  <c r="N163" i="29"/>
  <c r="N139" i="29"/>
  <c r="N103" i="29"/>
  <c r="N67" i="29"/>
  <c r="N35" i="29"/>
  <c r="N117" i="29"/>
  <c r="N44" i="29"/>
  <c r="N33" i="29"/>
  <c r="N164" i="29"/>
  <c r="N140" i="29"/>
  <c r="N179" i="29"/>
  <c r="N177" i="29"/>
  <c r="N165" i="29"/>
  <c r="N154" i="29"/>
  <c r="N152" i="29"/>
  <c r="N141" i="29"/>
  <c r="N130" i="29"/>
  <c r="N128" i="29"/>
  <c r="N166" i="29"/>
  <c r="N23" i="29"/>
  <c r="N178" i="29"/>
  <c r="N106" i="29"/>
  <c r="N104" i="29"/>
  <c r="N93" i="29"/>
  <c r="N82" i="29"/>
  <c r="N80" i="29"/>
  <c r="N69" i="29"/>
  <c r="N58" i="29"/>
  <c r="N153" i="29"/>
  <c r="N129" i="29"/>
  <c r="N45" i="29"/>
  <c r="N34" i="29"/>
  <c r="N32" i="29"/>
  <c r="N142" i="29"/>
  <c r="N92" i="29"/>
  <c r="N81" i="29"/>
  <c r="N68" i="29"/>
  <c r="N94" i="29"/>
  <c r="N70" i="29"/>
  <c r="N46" i="29"/>
  <c r="N105" i="29"/>
  <c r="N21" i="29"/>
  <c r="F21" i="29"/>
  <c r="M21" i="29"/>
  <c r="E21" i="29"/>
  <c r="E25" i="29" s="1"/>
  <c r="K21" i="29"/>
  <c r="I21" i="29"/>
  <c r="J21" i="29"/>
  <c r="H21" i="29"/>
  <c r="G21" i="29"/>
  <c r="O21" i="29"/>
  <c r="L21" i="29"/>
  <c r="F79" i="29"/>
  <c r="I79" i="29"/>
  <c r="M79" i="29"/>
  <c r="E79" i="29"/>
  <c r="K79" i="29"/>
  <c r="J79" i="29"/>
  <c r="G79" i="29"/>
  <c r="N116" i="29"/>
  <c r="F116" i="29"/>
  <c r="M116" i="29"/>
  <c r="E116" i="29"/>
  <c r="E120" i="29" s="1"/>
  <c r="K116" i="29"/>
  <c r="I116" i="29"/>
  <c r="J116" i="29"/>
  <c r="G116" i="29"/>
  <c r="P116" i="29"/>
  <c r="O116" i="29"/>
  <c r="H116" i="29"/>
  <c r="L116" i="29"/>
  <c r="F151" i="29"/>
  <c r="M151" i="29"/>
  <c r="E151" i="29"/>
  <c r="I151" i="29"/>
  <c r="I156" i="29" s="1"/>
  <c r="J41" i="72" s="1"/>
  <c r="L41" i="72" s="1"/>
  <c r="M41" i="72" s="1"/>
  <c r="K151" i="29"/>
  <c r="J151" i="29"/>
  <c r="G151" i="29"/>
  <c r="L68" i="76"/>
  <c r="M68" i="76" s="1"/>
  <c r="L34" i="74"/>
  <c r="M34" i="74" s="1"/>
  <c r="M63" i="74"/>
  <c r="L62" i="74"/>
  <c r="M63" i="71"/>
  <c r="L62" i="71"/>
  <c r="K168" i="29"/>
  <c r="J40" i="75" s="1"/>
  <c r="L40" i="75" s="1"/>
  <c r="M40" i="75" s="1"/>
  <c r="F168" i="29"/>
  <c r="J64" i="75" s="1"/>
  <c r="L64" i="75" s="1"/>
  <c r="M64" i="75" s="1"/>
  <c r="L32" i="67"/>
  <c r="M32" i="68"/>
  <c r="L58" i="62"/>
  <c r="M18" i="72"/>
  <c r="L58" i="70"/>
  <c r="L57" i="70" s="1"/>
  <c r="M57" i="70" s="1"/>
  <c r="L58" i="68"/>
  <c r="J39" i="76"/>
  <c r="L58" i="71"/>
  <c r="L57" i="71" s="1"/>
  <c r="M57" i="71" s="1"/>
  <c r="L58" i="74"/>
  <c r="L57" i="74" s="1"/>
  <c r="M57" i="74" s="1"/>
  <c r="L58" i="66"/>
  <c r="L57" i="66" s="1"/>
  <c r="M57" i="66" s="1"/>
  <c r="J42" i="76"/>
  <c r="L57" i="72"/>
  <c r="M57" i="72" s="1"/>
  <c r="L57" i="73"/>
  <c r="M57" i="73" s="1"/>
  <c r="L58" i="75"/>
  <c r="L57" i="75" s="1"/>
  <c r="M57" i="75" s="1"/>
  <c r="M34" i="2"/>
  <c r="L28" i="2"/>
  <c r="L27" i="76" s="1"/>
  <c r="M27" i="76" s="1"/>
  <c r="J28" i="76"/>
  <c r="L28" i="76" s="1"/>
  <c r="M28" i="76" s="1"/>
  <c r="M25" i="73"/>
  <c r="M16" i="68"/>
  <c r="L31" i="75"/>
  <c r="M33" i="72"/>
  <c r="G168" i="29"/>
  <c r="J65" i="75" s="1"/>
  <c r="L65" i="75" s="1"/>
  <c r="M65" i="75" s="1"/>
  <c r="M57" i="63"/>
  <c r="L34" i="66"/>
  <c r="M34" i="66" s="1"/>
  <c r="G49" i="29"/>
  <c r="J65" i="67" s="1"/>
  <c r="L65" i="67" s="1"/>
  <c r="M65" i="67" s="1"/>
  <c r="K49" i="29"/>
  <c r="J40" i="67" s="1"/>
  <c r="L40" i="67" s="1"/>
  <c r="M40" i="67" s="1"/>
  <c r="L36" i="67"/>
  <c r="M36" i="67" s="1"/>
  <c r="F49" i="29"/>
  <c r="J64" i="67" s="1"/>
  <c r="L64" i="67" s="1"/>
  <c r="M64" i="67" s="1"/>
  <c r="J24" i="76"/>
  <c r="L24" i="76" s="1"/>
  <c r="M24" i="76" s="1"/>
  <c r="L36" i="68"/>
  <c r="M36" i="68" s="1"/>
  <c r="M32" i="74"/>
  <c r="M24" i="75"/>
  <c r="M25" i="72"/>
  <c r="M32" i="73"/>
  <c r="M34" i="71"/>
  <c r="M25" i="71"/>
  <c r="M24" i="71"/>
  <c r="L46" i="70"/>
  <c r="M25" i="70"/>
  <c r="M24" i="70"/>
  <c r="M32" i="70"/>
  <c r="M32" i="63"/>
  <c r="M24" i="63"/>
  <c r="L58" i="64"/>
  <c r="M32" i="64"/>
  <c r="M24" i="64"/>
  <c r="M32" i="65"/>
  <c r="L46" i="66"/>
  <c r="M35" i="67"/>
  <c r="J49" i="29"/>
  <c r="J63" i="67"/>
  <c r="L63" i="67" s="1"/>
  <c r="I49" i="29"/>
  <c r="J41" i="67" s="1"/>
  <c r="L41" i="67" s="1"/>
  <c r="M41" i="67" s="1"/>
  <c r="M49" i="29"/>
  <c r="M33" i="68"/>
  <c r="M23" i="68"/>
  <c r="M57" i="65"/>
  <c r="L59" i="2"/>
  <c r="L57" i="2" s="1"/>
  <c r="M33" i="2"/>
  <c r="L57" i="67"/>
  <c r="M57" i="67" s="1"/>
  <c r="M57" i="68"/>
  <c r="M64" i="71"/>
  <c r="M24" i="62"/>
  <c r="J96" i="29" l="1"/>
  <c r="H181" i="29"/>
  <c r="K156" i="29"/>
  <c r="J40" i="72" s="1"/>
  <c r="L40" i="72" s="1"/>
  <c r="M40" i="72" s="1"/>
  <c r="M37" i="29"/>
  <c r="K96" i="29"/>
  <c r="H96" i="29"/>
  <c r="N96" i="29"/>
  <c r="O96" i="29"/>
  <c r="N181" i="29"/>
  <c r="J65" i="68"/>
  <c r="L65" i="68" s="1"/>
  <c r="M65" i="68" s="1"/>
  <c r="I37" i="29"/>
  <c r="E96" i="29"/>
  <c r="J63" i="63" s="1"/>
  <c r="L63" i="63" s="1"/>
  <c r="M63" i="63" s="1"/>
  <c r="E144" i="29"/>
  <c r="E156" i="29"/>
  <c r="J63" i="72" s="1"/>
  <c r="L63" i="72" s="1"/>
  <c r="M63" i="72" s="1"/>
  <c r="E37" i="29"/>
  <c r="J63" i="68" s="1"/>
  <c r="L63" i="68" s="1"/>
  <c r="M96" i="29"/>
  <c r="N37" i="29"/>
  <c r="J40" i="68"/>
  <c r="L40" i="68" s="1"/>
  <c r="M40" i="68" s="1"/>
  <c r="L49" i="29"/>
  <c r="E84" i="29"/>
  <c r="F96" i="29"/>
  <c r="J64" i="63" s="1"/>
  <c r="L64" i="63" s="1"/>
  <c r="M64" i="63" s="1"/>
  <c r="O37" i="29"/>
  <c r="D39" i="68" s="1"/>
  <c r="L39" i="68" s="1"/>
  <c r="K37" i="29"/>
  <c r="L168" i="29"/>
  <c r="I96" i="29"/>
  <c r="E72" i="29"/>
  <c r="J63" i="65" s="1"/>
  <c r="L63" i="65" s="1"/>
  <c r="E60" i="29"/>
  <c r="J41" i="68"/>
  <c r="L41" i="68" s="1"/>
  <c r="M41" i="68" s="1"/>
  <c r="F37" i="29"/>
  <c r="J64" i="68" s="1"/>
  <c r="L64" i="68" s="1"/>
  <c r="M64" i="68" s="1"/>
  <c r="G96" i="29"/>
  <c r="J65" i="63" s="1"/>
  <c r="L65" i="63" s="1"/>
  <c r="M65" i="63" s="1"/>
  <c r="O181" i="29"/>
  <c r="P23" i="29"/>
  <c r="P32" i="29"/>
  <c r="P91" i="29"/>
  <c r="P22" i="29"/>
  <c r="P79" i="29"/>
  <c r="P57" i="29"/>
  <c r="L96" i="29"/>
  <c r="L156" i="29"/>
  <c r="L37" i="29"/>
  <c r="L108" i="29"/>
  <c r="L181" i="29"/>
  <c r="F72" i="29"/>
  <c r="J64" i="65" s="1"/>
  <c r="L64" i="65" s="1"/>
  <c r="M64" i="65" s="1"/>
  <c r="K84" i="29"/>
  <c r="J40" i="64" s="1"/>
  <c r="L40" i="64" s="1"/>
  <c r="M40" i="64" s="1"/>
  <c r="J40" i="63"/>
  <c r="L40" i="63" s="1"/>
  <c r="M40" i="63" s="1"/>
  <c r="D39" i="63"/>
  <c r="L39" i="63" s="1"/>
  <c r="M39" i="63" s="1"/>
  <c r="H156" i="29"/>
  <c r="O84" i="29"/>
  <c r="D39" i="64" s="1"/>
  <c r="L39" i="64" s="1"/>
  <c r="N108" i="29"/>
  <c r="D42" i="62" s="1"/>
  <c r="L42" i="62" s="1"/>
  <c r="M42" i="62" s="1"/>
  <c r="I72" i="29"/>
  <c r="J41" i="65" s="1"/>
  <c r="L41" i="65" s="1"/>
  <c r="M41" i="65" s="1"/>
  <c r="F84" i="29"/>
  <c r="J64" i="64" s="1"/>
  <c r="L64" i="64" s="1"/>
  <c r="M64" i="64" s="1"/>
  <c r="N49" i="29"/>
  <c r="D42" i="67" s="1"/>
  <c r="L42" i="67" s="1"/>
  <c r="M42" i="67" s="1"/>
  <c r="N72" i="29"/>
  <c r="D42" i="65" s="1"/>
  <c r="L42" i="65" s="1"/>
  <c r="O108" i="29"/>
  <c r="D39" i="62" s="1"/>
  <c r="L39" i="62" s="1"/>
  <c r="O156" i="29"/>
  <c r="D39" i="72" s="1"/>
  <c r="L39" i="72" s="1"/>
  <c r="K144" i="29"/>
  <c r="J40" i="73" s="1"/>
  <c r="L40" i="73" s="1"/>
  <c r="M40" i="73" s="1"/>
  <c r="G72" i="29"/>
  <c r="J65" i="65" s="1"/>
  <c r="L65" i="65" s="1"/>
  <c r="M65" i="65" s="1"/>
  <c r="H49" i="29"/>
  <c r="L144" i="29"/>
  <c r="L84" i="29"/>
  <c r="O72" i="29"/>
  <c r="D39" i="65" s="1"/>
  <c r="L39" i="65" s="1"/>
  <c r="N156" i="29"/>
  <c r="D42" i="72" s="1"/>
  <c r="L42" i="72" s="1"/>
  <c r="M42" i="72" s="1"/>
  <c r="N168" i="29"/>
  <c r="D42" i="75" s="1"/>
  <c r="L42" i="75" s="1"/>
  <c r="M42" i="75" s="1"/>
  <c r="O168" i="29"/>
  <c r="D39" i="75" s="1"/>
  <c r="L39" i="75" s="1"/>
  <c r="M39" i="75" s="1"/>
  <c r="I84" i="29"/>
  <c r="J41" i="64" s="1"/>
  <c r="L41" i="64" s="1"/>
  <c r="M41" i="64" s="1"/>
  <c r="J84" i="29"/>
  <c r="D42" i="63"/>
  <c r="L42" i="63" s="1"/>
  <c r="M42" i="63" s="1"/>
  <c r="M156" i="29"/>
  <c r="G144" i="29"/>
  <c r="J65" i="73" s="1"/>
  <c r="L65" i="73" s="1"/>
  <c r="M65" i="73" s="1"/>
  <c r="G84" i="29"/>
  <c r="J65" i="64" s="1"/>
  <c r="L65" i="64" s="1"/>
  <c r="M65" i="64" s="1"/>
  <c r="J72" i="29"/>
  <c r="G156" i="29"/>
  <c r="J65" i="72" s="1"/>
  <c r="L65" i="72" s="1"/>
  <c r="M65" i="72" s="1"/>
  <c r="O49" i="29"/>
  <c r="D39" i="67" s="1"/>
  <c r="L39" i="67" s="1"/>
  <c r="M39" i="67" s="1"/>
  <c r="J63" i="64"/>
  <c r="L63" i="64" s="1"/>
  <c r="M63" i="64" s="1"/>
  <c r="M84" i="29"/>
  <c r="N144" i="29"/>
  <c r="D42" i="73" s="1"/>
  <c r="L42" i="73" s="1"/>
  <c r="H108" i="29"/>
  <c r="F156" i="29"/>
  <c r="J64" i="72" s="1"/>
  <c r="L64" i="72" s="1"/>
  <c r="M64" i="72" s="1"/>
  <c r="J156" i="29"/>
  <c r="N84" i="29"/>
  <c r="D42" i="64" s="1"/>
  <c r="L42" i="64" s="1"/>
  <c r="M42" i="64" s="1"/>
  <c r="D42" i="74"/>
  <c r="L42" i="74" s="1"/>
  <c r="M42" i="74" s="1"/>
  <c r="P151" i="29"/>
  <c r="P163" i="29"/>
  <c r="P139" i="29"/>
  <c r="P103" i="29"/>
  <c r="P67" i="29"/>
  <c r="P35" i="29"/>
  <c r="P176" i="29"/>
  <c r="P127" i="29"/>
  <c r="P117" i="29"/>
  <c r="H94" i="15"/>
  <c r="D104" i="15"/>
  <c r="J73" i="15"/>
  <c r="D94" i="15"/>
  <c r="H104" i="15"/>
  <c r="F104" i="15"/>
  <c r="F94" i="15"/>
  <c r="P44" i="29"/>
  <c r="P104" i="29"/>
  <c r="P93" i="29"/>
  <c r="P82" i="29"/>
  <c r="P80" i="29"/>
  <c r="P69" i="29"/>
  <c r="P58" i="29"/>
  <c r="P68" i="29"/>
  <c r="P45" i="29"/>
  <c r="P34" i="29"/>
  <c r="P178" i="29"/>
  <c r="P166" i="29"/>
  <c r="P164" i="29"/>
  <c r="P153" i="29"/>
  <c r="P142" i="29"/>
  <c r="P140" i="29"/>
  <c r="P129" i="29"/>
  <c r="P94" i="29"/>
  <c r="P81" i="29"/>
  <c r="P70" i="29"/>
  <c r="P92" i="29"/>
  <c r="P96" i="29" s="1"/>
  <c r="P33" i="29"/>
  <c r="P165" i="29"/>
  <c r="P141" i="29"/>
  <c r="P154" i="29"/>
  <c r="P130" i="29"/>
  <c r="P128" i="29"/>
  <c r="P152" i="29"/>
  <c r="P179" i="29"/>
  <c r="P177" i="29"/>
  <c r="P106" i="29"/>
  <c r="P105" i="29"/>
  <c r="P46" i="29"/>
  <c r="D42" i="68"/>
  <c r="L42" i="68" s="1"/>
  <c r="M42" i="68" s="1"/>
  <c r="D39" i="74"/>
  <c r="L39" i="74" s="1"/>
  <c r="L132" i="29"/>
  <c r="N132" i="29"/>
  <c r="D42" i="71" s="1"/>
  <c r="L42" i="71" s="1"/>
  <c r="M42" i="71" s="1"/>
  <c r="O132" i="29"/>
  <c r="D39" i="71" s="1"/>
  <c r="L39" i="71" s="1"/>
  <c r="H132" i="29"/>
  <c r="J57" i="15"/>
  <c r="J75" i="15"/>
  <c r="D92" i="15"/>
  <c r="D102" i="15"/>
  <c r="H92" i="15"/>
  <c r="F102" i="15"/>
  <c r="J55" i="15"/>
  <c r="F92" i="15"/>
  <c r="H102" i="15"/>
  <c r="J41" i="63"/>
  <c r="L41" i="63" s="1"/>
  <c r="M41" i="63" s="1"/>
  <c r="L62" i="67"/>
  <c r="L69" i="67" s="1"/>
  <c r="M69" i="67" s="1"/>
  <c r="M62" i="74"/>
  <c r="L70" i="74"/>
  <c r="M70" i="74" s="1"/>
  <c r="M62" i="71"/>
  <c r="L70" i="71"/>
  <c r="M70" i="71" s="1"/>
  <c r="L62" i="65"/>
  <c r="L70" i="65" s="1"/>
  <c r="M70" i="65" s="1"/>
  <c r="M39" i="62"/>
  <c r="M42" i="73"/>
  <c r="M42" i="65"/>
  <c r="F144" i="29"/>
  <c r="J64" i="73" s="1"/>
  <c r="L64" i="73" s="1"/>
  <c r="M64" i="73" s="1"/>
  <c r="M63" i="62"/>
  <c r="L62" i="62"/>
  <c r="H84" i="29"/>
  <c r="I108" i="29"/>
  <c r="J41" i="62" s="1"/>
  <c r="L41" i="62" s="1"/>
  <c r="M41" i="62" s="1"/>
  <c r="H72" i="29"/>
  <c r="L72" i="29"/>
  <c r="M63" i="67"/>
  <c r="M32" i="67"/>
  <c r="M28" i="2"/>
  <c r="L57" i="62"/>
  <c r="M57" i="62" s="1"/>
  <c r="M18" i="74"/>
  <c r="M18" i="70"/>
  <c r="M18" i="62"/>
  <c r="M18" i="63"/>
  <c r="M18" i="64"/>
  <c r="M18" i="65"/>
  <c r="M18" i="66"/>
  <c r="M18" i="67"/>
  <c r="L45" i="76"/>
  <c r="M45" i="76" s="1"/>
  <c r="I168" i="29"/>
  <c r="J41" i="75" s="1"/>
  <c r="L41" i="75" s="1"/>
  <c r="M41" i="75" s="1"/>
  <c r="I144" i="29"/>
  <c r="J41" i="73" s="1"/>
  <c r="L41" i="73" s="1"/>
  <c r="M41" i="73" s="1"/>
  <c r="J168" i="29"/>
  <c r="J144" i="29"/>
  <c r="M168" i="29"/>
  <c r="M144" i="29"/>
  <c r="H168" i="29"/>
  <c r="H144" i="29"/>
  <c r="O144" i="29"/>
  <c r="D39" i="73" s="1"/>
  <c r="L39" i="73" s="1"/>
  <c r="J63" i="73"/>
  <c r="L63" i="73" s="1"/>
  <c r="J63" i="75"/>
  <c r="L63" i="75" s="1"/>
  <c r="L62" i="75" s="1"/>
  <c r="L31" i="76"/>
  <c r="M31" i="76" s="1"/>
  <c r="K72" i="29"/>
  <c r="J40" i="65" s="1"/>
  <c r="L40" i="65" s="1"/>
  <c r="M40" i="65" s="1"/>
  <c r="M39" i="72"/>
  <c r="M24" i="72"/>
  <c r="M18" i="71"/>
  <c r="M39" i="64"/>
  <c r="L57" i="64"/>
  <c r="M57" i="64" s="1"/>
  <c r="M63" i="65"/>
  <c r="M39" i="65"/>
  <c r="M72" i="29"/>
  <c r="L23" i="76"/>
  <c r="M23" i="76" s="1"/>
  <c r="M22" i="68"/>
  <c r="L38" i="72" l="1"/>
  <c r="M63" i="68"/>
  <c r="L62" i="68"/>
  <c r="M39" i="68"/>
  <c r="L38" i="68"/>
  <c r="M38" i="68" s="1"/>
  <c r="L38" i="64"/>
  <c r="M38" i="64" s="1"/>
  <c r="P37" i="29"/>
  <c r="L62" i="63"/>
  <c r="M62" i="63" s="1"/>
  <c r="P168" i="29"/>
  <c r="L38" i="67"/>
  <c r="L51" i="67" s="1"/>
  <c r="M62" i="67"/>
  <c r="L62" i="72"/>
  <c r="P72" i="29"/>
  <c r="L62" i="64"/>
  <c r="L70" i="64" s="1"/>
  <c r="M70" i="64" s="1"/>
  <c r="L38" i="63"/>
  <c r="M38" i="63" s="1"/>
  <c r="P144" i="29"/>
  <c r="L38" i="74"/>
  <c r="L51" i="74" s="1"/>
  <c r="L53" i="74" s="1"/>
  <c r="M53" i="74" s="1"/>
  <c r="M39" i="74"/>
  <c r="L38" i="71"/>
  <c r="M38" i="71" s="1"/>
  <c r="M51" i="71" s="1"/>
  <c r="L38" i="73"/>
  <c r="M38" i="73" s="1"/>
  <c r="P108" i="29"/>
  <c r="P49" i="29"/>
  <c r="P84" i="29"/>
  <c r="M39" i="71"/>
  <c r="P156" i="29"/>
  <c r="P132" i="29"/>
  <c r="D106" i="15"/>
  <c r="F96" i="15"/>
  <c r="D96" i="15"/>
  <c r="J78" i="15"/>
  <c r="F106" i="15"/>
  <c r="H96" i="15"/>
  <c r="H106" i="15"/>
  <c r="J76" i="15"/>
  <c r="L38" i="62"/>
  <c r="L38" i="75"/>
  <c r="M38" i="75" s="1"/>
  <c r="M62" i="75"/>
  <c r="L70" i="75"/>
  <c r="M70" i="75" s="1"/>
  <c r="L62" i="73"/>
  <c r="M62" i="62"/>
  <c r="L70" i="62"/>
  <c r="M70" i="62" s="1"/>
  <c r="L38" i="65"/>
  <c r="M38" i="65" s="1"/>
  <c r="M62" i="65"/>
  <c r="L70" i="68"/>
  <c r="M70" i="68" s="1"/>
  <c r="M62" i="68"/>
  <c r="L53" i="67"/>
  <c r="M53" i="67" s="1"/>
  <c r="M38" i="67"/>
  <c r="M51" i="67" s="1"/>
  <c r="L57" i="76"/>
  <c r="M63" i="75"/>
  <c r="M63" i="73"/>
  <c r="M39" i="73"/>
  <c r="M38" i="72"/>
  <c r="L51" i="72"/>
  <c r="L51" i="64"/>
  <c r="L51" i="68"/>
  <c r="L53" i="68" s="1"/>
  <c r="L70" i="63" l="1"/>
  <c r="M70" i="63" s="1"/>
  <c r="M62" i="64"/>
  <c r="L51" i="63"/>
  <c r="L53" i="63" s="1"/>
  <c r="M53" i="63" s="1"/>
  <c r="M62" i="72"/>
  <c r="L70" i="72"/>
  <c r="M70" i="72" s="1"/>
  <c r="L51" i="71"/>
  <c r="L53" i="71" s="1"/>
  <c r="E23" i="24" s="1"/>
  <c r="M38" i="74"/>
  <c r="M51" i="74" s="1"/>
  <c r="L51" i="75"/>
  <c r="L53" i="75" s="1"/>
  <c r="E26" i="24" s="1"/>
  <c r="L51" i="65"/>
  <c r="L53" i="65" s="1"/>
  <c r="M53" i="65" s="1"/>
  <c r="L72" i="74"/>
  <c r="M72" i="74" s="1"/>
  <c r="H27" i="24" s="1"/>
  <c r="E27" i="24"/>
  <c r="G27" i="24"/>
  <c r="M62" i="73"/>
  <c r="L70" i="73"/>
  <c r="M70" i="73" s="1"/>
  <c r="L53" i="72"/>
  <c r="M53" i="72" s="1"/>
  <c r="L71" i="67"/>
  <c r="M71" i="67" s="1"/>
  <c r="L72" i="68"/>
  <c r="M72" i="68" s="1"/>
  <c r="M53" i="68"/>
  <c r="E20" i="24"/>
  <c r="L53" i="64"/>
  <c r="M57" i="76"/>
  <c r="M38" i="62"/>
  <c r="L51" i="62"/>
  <c r="L51" i="73"/>
  <c r="L53" i="73" s="1"/>
  <c r="M53" i="73" s="1"/>
  <c r="M51" i="75"/>
  <c r="M51" i="72"/>
  <c r="M51" i="64"/>
  <c r="M51" i="63"/>
  <c r="M51" i="65"/>
  <c r="G16" i="24"/>
  <c r="M54" i="67"/>
  <c r="E16" i="24"/>
  <c r="E15" i="24"/>
  <c r="M51" i="68"/>
  <c r="M53" i="71" l="1"/>
  <c r="G23" i="24" s="1"/>
  <c r="L72" i="71"/>
  <c r="L72" i="63"/>
  <c r="M72" i="63" s="1"/>
  <c r="H20" i="24" s="1"/>
  <c r="F27" i="24"/>
  <c r="F16" i="24"/>
  <c r="L53" i="62"/>
  <c r="M53" i="62" s="1"/>
  <c r="L72" i="64"/>
  <c r="F19" i="24" s="1"/>
  <c r="M53" i="64"/>
  <c r="G19" i="24" s="1"/>
  <c r="E18" i="24"/>
  <c r="L72" i="75"/>
  <c r="M53" i="75"/>
  <c r="G26" i="24" s="1"/>
  <c r="E25" i="24"/>
  <c r="L72" i="72"/>
  <c r="L72" i="65"/>
  <c r="E24" i="24"/>
  <c r="L72" i="73"/>
  <c r="M72" i="73" s="1"/>
  <c r="E19" i="24"/>
  <c r="M51" i="62"/>
  <c r="F15" i="24"/>
  <c r="M51" i="73"/>
  <c r="G25" i="24"/>
  <c r="G18" i="24"/>
  <c r="G20" i="24"/>
  <c r="H16" i="24"/>
  <c r="G15" i="24"/>
  <c r="H15" i="24"/>
  <c r="M72" i="71" l="1"/>
  <c r="H23" i="24" s="1"/>
  <c r="F23" i="24"/>
  <c r="M72" i="64"/>
  <c r="H19" i="24" s="1"/>
  <c r="F20" i="24"/>
  <c r="E21" i="24"/>
  <c r="L72" i="62"/>
  <c r="M72" i="75"/>
  <c r="H26" i="24" s="1"/>
  <c r="F26" i="24"/>
  <c r="M72" i="72"/>
  <c r="H25" i="24" s="1"/>
  <c r="F25" i="24"/>
  <c r="M72" i="65"/>
  <c r="H18" i="24" s="1"/>
  <c r="F18" i="24"/>
  <c r="F24" i="24"/>
  <c r="G21" i="24"/>
  <c r="G24" i="24"/>
  <c r="M72" i="62" l="1"/>
  <c r="H21" i="24" s="1"/>
  <c r="F21" i="24"/>
  <c r="H24" i="24"/>
  <c r="L17" i="76" l="1"/>
  <c r="M17" i="76" l="1"/>
  <c r="O60" i="29"/>
  <c r="D39" i="66" s="1"/>
  <c r="L39" i="66" s="1"/>
  <c r="I25" i="29"/>
  <c r="G25" i="29"/>
  <c r="J65" i="2" s="1"/>
  <c r="L65" i="2" s="1"/>
  <c r="M65" i="2" s="1"/>
  <c r="O120" i="29"/>
  <c r="D39" i="70" s="1"/>
  <c r="L39" i="70" s="1"/>
  <c r="N25" i="29"/>
  <c r="D42" i="2" s="1"/>
  <c r="J63" i="66"/>
  <c r="L63" i="66" s="1"/>
  <c r="J63" i="70"/>
  <c r="L63" i="70" s="1"/>
  <c r="K25" i="29"/>
  <c r="O25" i="29"/>
  <c r="D39" i="2" s="1"/>
  <c r="M25" i="29"/>
  <c r="I120" i="29"/>
  <c r="J41" i="70" s="1"/>
  <c r="L41" i="70" s="1"/>
  <c r="M41" i="70" s="1"/>
  <c r="G120" i="29"/>
  <c r="J65" i="70" s="1"/>
  <c r="L65" i="70" s="1"/>
  <c r="M65" i="70" s="1"/>
  <c r="F25" i="29"/>
  <c r="J64" i="2" s="1"/>
  <c r="L64" i="2" s="1"/>
  <c r="M64" i="2" s="1"/>
  <c r="N60" i="29"/>
  <c r="D42" i="66" s="1"/>
  <c r="L42" i="66" s="1"/>
  <c r="M42" i="66" s="1"/>
  <c r="P60" i="29"/>
  <c r="J120" i="29"/>
  <c r="F120" i="29"/>
  <c r="J64" i="70" s="1"/>
  <c r="L64" i="70" s="1"/>
  <c r="M64" i="70" s="1"/>
  <c r="H25" i="29"/>
  <c r="M60" i="29"/>
  <c r="I60" i="29"/>
  <c r="J41" i="66" s="1"/>
  <c r="L41" i="66" s="1"/>
  <c r="M41" i="66" s="1"/>
  <c r="L120" i="29"/>
  <c r="K120" i="29"/>
  <c r="J40" i="70" s="1"/>
  <c r="L40" i="70" s="1"/>
  <c r="M40" i="70" s="1"/>
  <c r="J25" i="29"/>
  <c r="J60" i="29"/>
  <c r="K60" i="29"/>
  <c r="J40" i="66" s="1"/>
  <c r="L40" i="66" s="1"/>
  <c r="M40" i="66" s="1"/>
  <c r="M120" i="29"/>
  <c r="F60" i="29"/>
  <c r="J64" i="66" s="1"/>
  <c r="L64" i="66" s="1"/>
  <c r="M64" i="66" s="1"/>
  <c r="N120" i="29"/>
  <c r="D42" i="70" s="1"/>
  <c r="L42" i="70" s="1"/>
  <c r="M42" i="70" s="1"/>
  <c r="L60" i="29"/>
  <c r="L25" i="29"/>
  <c r="G60" i="29"/>
  <c r="J65" i="66" s="1"/>
  <c r="L65" i="66" s="1"/>
  <c r="M65" i="66" s="1"/>
  <c r="H60" i="29"/>
  <c r="H120" i="29"/>
  <c r="P120" i="29"/>
  <c r="I186" i="29" l="1"/>
  <c r="K186" i="29"/>
  <c r="J186" i="29"/>
  <c r="J41" i="2"/>
  <c r="J40" i="2"/>
  <c r="J63" i="76"/>
  <c r="L63" i="76" s="1"/>
  <c r="M63" i="76" s="1"/>
  <c r="J65" i="76"/>
  <c r="L65" i="76" s="1"/>
  <c r="M65" i="76" s="1"/>
  <c r="L62" i="66"/>
  <c r="M63" i="66"/>
  <c r="L41" i="2"/>
  <c r="M41" i="2" s="1"/>
  <c r="J41" i="76"/>
  <c r="L41" i="76" s="1"/>
  <c r="M41" i="76" s="1"/>
  <c r="L42" i="2"/>
  <c r="M42" i="2" s="1"/>
  <c r="D42" i="76"/>
  <c r="M39" i="66"/>
  <c r="L38" i="66"/>
  <c r="L40" i="2"/>
  <c r="M40" i="2" s="1"/>
  <c r="J40" i="76"/>
  <c r="L40" i="76" s="1"/>
  <c r="M40" i="76" s="1"/>
  <c r="L62" i="70"/>
  <c r="M63" i="70"/>
  <c r="M39" i="70"/>
  <c r="L38" i="70"/>
  <c r="J62" i="76"/>
  <c r="L62" i="76" s="1"/>
  <c r="M62" i="76" s="1"/>
  <c r="J63" i="2"/>
  <c r="L63" i="2" s="1"/>
  <c r="L39" i="2"/>
  <c r="L38" i="2" s="1"/>
  <c r="D39" i="76"/>
  <c r="L39" i="76" s="1"/>
  <c r="M39" i="76" s="1"/>
  <c r="L186" i="29" l="1"/>
  <c r="L42" i="76"/>
  <c r="M42" i="76" s="1"/>
  <c r="L62" i="2"/>
  <c r="M63" i="2"/>
  <c r="L51" i="66"/>
  <c r="L53" i="66" s="1"/>
  <c r="M38" i="66"/>
  <c r="M51" i="66" s="1"/>
  <c r="L51" i="70"/>
  <c r="L53" i="70" s="1"/>
  <c r="M38" i="70"/>
  <c r="M51" i="70" s="1"/>
  <c r="L70" i="70"/>
  <c r="M62" i="70"/>
  <c r="M39" i="2"/>
  <c r="M62" i="66"/>
  <c r="L70" i="66"/>
  <c r="E22" i="24" l="1"/>
  <c r="M53" i="70"/>
  <c r="G22" i="24" s="1"/>
  <c r="M38" i="2"/>
  <c r="M51" i="2" s="1"/>
  <c r="L38" i="76"/>
  <c r="L51" i="2"/>
  <c r="L53" i="2" s="1"/>
  <c r="M70" i="66"/>
  <c r="L72" i="66"/>
  <c r="E17" i="24"/>
  <c r="M53" i="66"/>
  <c r="G17" i="24" s="1"/>
  <c r="L72" i="70"/>
  <c r="M70" i="70"/>
  <c r="L64" i="76"/>
  <c r="M62" i="2"/>
  <c r="L70" i="2"/>
  <c r="E14" i="24" l="1"/>
  <c r="M53" i="2"/>
  <c r="G14" i="24" s="1"/>
  <c r="F17" i="24"/>
  <c r="M72" i="66"/>
  <c r="H17" i="24" s="1"/>
  <c r="M64" i="76"/>
  <c r="L71" i="76"/>
  <c r="M71" i="76" s="1"/>
  <c r="M38" i="76"/>
  <c r="M51" i="76" s="1"/>
  <c r="L53" i="76"/>
  <c r="L51" i="76"/>
  <c r="M72" i="70"/>
  <c r="H22" i="24" s="1"/>
  <c r="F22" i="24"/>
  <c r="L72" i="2"/>
  <c r="M70" i="2"/>
  <c r="L73" i="76" l="1"/>
  <c r="M73" i="76" s="1"/>
  <c r="M53" i="76"/>
  <c r="F14" i="24"/>
  <c r="M72" i="2"/>
  <c r="H14" i="24" s="1"/>
  <c r="G28" i="24"/>
  <c r="G29" i="24" s="1"/>
  <c r="G30" i="24" s="1"/>
  <c r="E28" i="24"/>
  <c r="E29" i="24" s="1"/>
  <c r="E30" i="24" s="1"/>
  <c r="H28" i="24" l="1"/>
  <c r="H29" i="24" s="1"/>
  <c r="H30" i="24" s="1"/>
  <c r="F28" i="24"/>
  <c r="F29" i="24" s="1"/>
  <c r="F3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tc={734640CD-4EA4-4966-A438-03EB89E023B2}</author>
  </authors>
  <commentList>
    <comment ref="C48" authorId="0" shapeId="0" xr:uid="{734640CD-4EA4-4966-A438-03EB89E023B2}">
      <text>
        <t>[Threaded comment]
Your version of Excel allows you to read this threaded comment; however, any edits to it will get removed if the file is opened in a newer version of Excel. Learn more: https://go.microsoft.com/fwlink/?linkid=870924
Comment:
    This should probably all be right after the burn, but not going to change it here; too difficult to change all the sheets. But could assume this is 30% of acreage with native seed right after the burn.</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1B3FA4CD-0965-4B09-963D-E35F9466929D}">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1859D604-2E08-4D23-A4FB-2BC67523F80E}">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D180878D-8F7A-4C74-882A-BFA271F8C482}">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7382EC42-1B8A-4C8E-82B2-823CBA0A74F6}">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54451869-3342-4E5C-AC43-4984ED4804D6}">
      <text>
        <r>
          <rPr>
            <b/>
            <sz val="9"/>
            <color indexed="81"/>
            <rFont val="Tahoma"/>
            <family val="2"/>
          </rPr>
          <t>Kate Painter:</t>
        </r>
        <r>
          <rPr>
            <sz val="9"/>
            <color indexed="81"/>
            <rFont val="Tahoma"/>
            <family val="2"/>
          </rPr>
          <t xml:space="preserve">
Includes labor.</t>
        </r>
      </text>
    </comment>
    <comment ref="M58" authorId="0" shapeId="0" xr:uid="{9A7FF0A1-32B7-4434-A0AB-B125FE6F9CDA}">
      <text>
        <r>
          <rPr>
            <b/>
            <sz val="9"/>
            <color indexed="81"/>
            <rFont val="Tahoma"/>
            <family val="2"/>
          </rPr>
          <t>Kate Painter:</t>
        </r>
        <r>
          <rPr>
            <sz val="9"/>
            <color indexed="81"/>
            <rFont val="Tahoma"/>
            <family val="2"/>
          </rPr>
          <t xml:space="preserve">
Amortized over 10 years.</t>
        </r>
      </text>
    </comment>
    <comment ref="M59" authorId="0" shapeId="0" xr:uid="{AC780EC2-C955-4974-8541-8B189AC0CAB1}">
      <text>
        <r>
          <rPr>
            <b/>
            <sz val="9"/>
            <color indexed="81"/>
            <rFont val="Tahoma"/>
            <family val="2"/>
          </rPr>
          <t>Kate Painter:</t>
        </r>
        <r>
          <rPr>
            <sz val="9"/>
            <color indexed="81"/>
            <rFont val="Tahoma"/>
            <family val="2"/>
          </rPr>
          <t xml:space="preserve">
Amortized over 25 years.</t>
        </r>
      </text>
    </comment>
    <comment ref="J67" authorId="0" shapeId="0" xr:uid="{489CC951-E74C-4F02-B808-4A8D0BC54453}">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09AD120D-AE00-43C9-91D6-2C3D5262A3B1}">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2DB6C138-EB8B-4F89-B1EE-511250177182}">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C3052265-3AEE-4954-85D0-F45303B65F21}">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E72EC7EF-30AB-4F6D-9868-BA108BFC3149}">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BD732D13-B320-4A50-B81F-390AFE044181}">
      <text>
        <r>
          <rPr>
            <b/>
            <sz val="9"/>
            <color indexed="81"/>
            <rFont val="Tahoma"/>
            <family val="2"/>
          </rPr>
          <t>Kate Painter:</t>
        </r>
        <r>
          <rPr>
            <sz val="9"/>
            <color indexed="81"/>
            <rFont val="Tahoma"/>
            <family val="2"/>
          </rPr>
          <t xml:space="preserve">
Includes labor.</t>
        </r>
      </text>
    </comment>
    <comment ref="L46" authorId="0" shapeId="0" xr:uid="{A578DA61-4384-4DF0-B562-F98440E86D47}">
      <text>
        <r>
          <rPr>
            <b/>
            <sz val="9"/>
            <color indexed="81"/>
            <rFont val="Tahoma"/>
            <family val="2"/>
          </rPr>
          <t>Kate Painter:</t>
        </r>
        <r>
          <rPr>
            <sz val="9"/>
            <color indexed="81"/>
            <rFont val="Tahoma"/>
            <family val="2"/>
          </rPr>
          <t xml:space="preserve">
Cost per acre spread over 50 acres.</t>
        </r>
      </text>
    </comment>
    <comment ref="M58" authorId="0" shapeId="0" xr:uid="{3AD6E6F5-AD4E-4124-87D6-BDF7BDF8CB64}">
      <text>
        <r>
          <rPr>
            <b/>
            <sz val="9"/>
            <color indexed="81"/>
            <rFont val="Tahoma"/>
            <family val="2"/>
          </rPr>
          <t>Kate Painter:</t>
        </r>
        <r>
          <rPr>
            <sz val="9"/>
            <color indexed="81"/>
            <rFont val="Tahoma"/>
            <family val="2"/>
          </rPr>
          <t xml:space="preserve">
Amortized over 10 years.</t>
        </r>
      </text>
    </comment>
    <comment ref="M59" authorId="0" shapeId="0" xr:uid="{7240C058-47FE-4221-BF8E-3B6573E8F2EC}">
      <text>
        <r>
          <rPr>
            <b/>
            <sz val="9"/>
            <color indexed="81"/>
            <rFont val="Tahoma"/>
            <family val="2"/>
          </rPr>
          <t>Kate Painter:</t>
        </r>
        <r>
          <rPr>
            <sz val="9"/>
            <color indexed="81"/>
            <rFont val="Tahoma"/>
            <family val="2"/>
          </rPr>
          <t xml:space="preserve">
Amortized over 25 years.</t>
        </r>
      </text>
    </comment>
    <comment ref="J67" authorId="0" shapeId="0" xr:uid="{04F9FEC1-0991-4CA1-82E0-ABFD9519F282}">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945C871B-EFF7-422F-9488-EC7D63D4FF48}">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B1916C8B-E0C2-4B35-841E-A9F6046AAC12}">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67E5E609-8707-429F-B978-B346947020A1}">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40FF3214-9DB7-4DC8-A2C2-9D567D436FF2}">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F2C51395-D6FF-4AEA-944C-BC97643096B3}">
      <text>
        <r>
          <rPr>
            <b/>
            <sz val="9"/>
            <color indexed="81"/>
            <rFont val="Tahoma"/>
            <family val="2"/>
          </rPr>
          <t>Kate Painter:</t>
        </r>
        <r>
          <rPr>
            <sz val="9"/>
            <color indexed="81"/>
            <rFont val="Tahoma"/>
            <family val="2"/>
          </rPr>
          <t xml:space="preserve">
Includes labor.</t>
        </r>
      </text>
    </comment>
    <comment ref="M58" authorId="0" shapeId="0" xr:uid="{B595B7D3-DC37-4D88-953E-D0BE9699A052}">
      <text>
        <r>
          <rPr>
            <b/>
            <sz val="9"/>
            <color indexed="81"/>
            <rFont val="Tahoma"/>
            <family val="2"/>
          </rPr>
          <t>Kate Painter:</t>
        </r>
        <r>
          <rPr>
            <sz val="9"/>
            <color indexed="81"/>
            <rFont val="Tahoma"/>
            <family val="2"/>
          </rPr>
          <t xml:space="preserve">
Amortized over 10 years.</t>
        </r>
      </text>
    </comment>
    <comment ref="M59" authorId="0" shapeId="0" xr:uid="{7D075E84-F826-4881-B1F6-4253384BA660}">
      <text>
        <r>
          <rPr>
            <b/>
            <sz val="9"/>
            <color indexed="81"/>
            <rFont val="Tahoma"/>
            <family val="2"/>
          </rPr>
          <t>Kate Painter:</t>
        </r>
        <r>
          <rPr>
            <sz val="9"/>
            <color indexed="81"/>
            <rFont val="Tahoma"/>
            <family val="2"/>
          </rPr>
          <t xml:space="preserve">
Amortized over 25 years.</t>
        </r>
      </text>
    </comment>
    <comment ref="J67" authorId="0" shapeId="0" xr:uid="{08EF6FDB-1601-458A-9C0F-456630F929BC}">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99984739-D565-497D-A371-8807CFEA9F46}">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1908AB29-DC09-4161-AC00-2B214AE41E07}">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18A85FA1-0ED3-40FA-988A-54E4FAF883B2}">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4A7D0EFC-D65C-4DE2-8D89-A4A16B625431}">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E0849F4F-2D85-4590-BF9C-E9BF3AE51CBB}">
      <text>
        <r>
          <rPr>
            <b/>
            <sz val="9"/>
            <color indexed="81"/>
            <rFont val="Tahoma"/>
            <family val="2"/>
          </rPr>
          <t>Kate Painter:</t>
        </r>
        <r>
          <rPr>
            <sz val="9"/>
            <color indexed="81"/>
            <rFont val="Tahoma"/>
            <family val="2"/>
          </rPr>
          <t xml:space="preserve">
Includes labor.</t>
        </r>
      </text>
    </comment>
    <comment ref="M58" authorId="0" shapeId="0" xr:uid="{C19706F9-CCBD-4AC0-8342-762883DCF220}">
      <text>
        <r>
          <rPr>
            <b/>
            <sz val="9"/>
            <color indexed="81"/>
            <rFont val="Tahoma"/>
            <family val="2"/>
          </rPr>
          <t>Kate Painter:</t>
        </r>
        <r>
          <rPr>
            <sz val="9"/>
            <color indexed="81"/>
            <rFont val="Tahoma"/>
            <family val="2"/>
          </rPr>
          <t xml:space="preserve">
Amortized over 10 years.</t>
        </r>
      </text>
    </comment>
    <comment ref="M59" authorId="0" shapeId="0" xr:uid="{93FA22A3-6CD6-49F9-A2C7-3A4D004721E9}">
      <text>
        <r>
          <rPr>
            <b/>
            <sz val="9"/>
            <color indexed="81"/>
            <rFont val="Tahoma"/>
            <family val="2"/>
          </rPr>
          <t>Kate Painter:</t>
        </r>
        <r>
          <rPr>
            <sz val="9"/>
            <color indexed="81"/>
            <rFont val="Tahoma"/>
            <family val="2"/>
          </rPr>
          <t xml:space="preserve">
Amortized over 25 years.</t>
        </r>
      </text>
    </comment>
    <comment ref="J67" authorId="0" shapeId="0" xr:uid="{DF6CD294-09A5-4F26-B9B0-C543FBF74525}">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30D6F9A5-725A-4CF8-8F22-DC8FDEF385B8}">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2B6DC168-DF5F-4504-AD0B-9741E24A575B}">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480952F7-49FA-45FE-8E19-9C8CFDBEBA16}">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7A7D9D9B-B0A5-415E-B7AA-802F4C2F6D75}">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01C6E996-AA01-4F82-A912-4423B9C3849C}">
      <text>
        <r>
          <rPr>
            <b/>
            <sz val="9"/>
            <color indexed="81"/>
            <rFont val="Tahoma"/>
            <family val="2"/>
          </rPr>
          <t>Kate Painter:</t>
        </r>
        <r>
          <rPr>
            <sz val="9"/>
            <color indexed="81"/>
            <rFont val="Tahoma"/>
            <family val="2"/>
          </rPr>
          <t xml:space="preserve">
Includes labor.</t>
        </r>
      </text>
    </comment>
    <comment ref="M58" authorId="0" shapeId="0" xr:uid="{B05ADB37-11C7-41F4-95CF-824CA9A8D217}">
      <text>
        <r>
          <rPr>
            <b/>
            <sz val="9"/>
            <color indexed="81"/>
            <rFont val="Tahoma"/>
            <family val="2"/>
          </rPr>
          <t>Kate Painter:</t>
        </r>
        <r>
          <rPr>
            <sz val="9"/>
            <color indexed="81"/>
            <rFont val="Tahoma"/>
            <family val="2"/>
          </rPr>
          <t xml:space="preserve">
Amortized over 10 years.</t>
        </r>
      </text>
    </comment>
    <comment ref="M59" authorId="0" shapeId="0" xr:uid="{63D28F46-61C6-469A-BB0B-DE8B8EF0C256}">
      <text>
        <r>
          <rPr>
            <b/>
            <sz val="9"/>
            <color indexed="81"/>
            <rFont val="Tahoma"/>
            <family val="2"/>
          </rPr>
          <t>Kate Painter:</t>
        </r>
        <r>
          <rPr>
            <sz val="9"/>
            <color indexed="81"/>
            <rFont val="Tahoma"/>
            <family val="2"/>
          </rPr>
          <t xml:space="preserve">
Amortized over 25 years.</t>
        </r>
      </text>
    </comment>
    <comment ref="J67" authorId="0" shapeId="0" xr:uid="{56535EB0-F348-43A7-A677-7202C12A0927}">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Kate Painter</author>
    <author>tc={DFCD9661-35CE-44DF-A8C0-B616BA9DF5B4}</author>
  </authors>
  <commentList>
    <comment ref="M19" authorId="0" shapeId="0" xr:uid="{947C5072-3F5D-4B02-9906-0F60C0A5D20C}">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FB5BDBAA-0DD7-4B61-AE52-AA80C555DEC6}">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13E49E23-B0F3-4BE2-B427-D9EDEE4F4190}">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F8E8549C-4332-429B-955C-04B28C80B17D}">
      <text>
        <r>
          <rPr>
            <b/>
            <sz val="9"/>
            <color indexed="81"/>
            <rFont val="Tahoma"/>
            <family val="2"/>
          </rPr>
          <t>Kate Painter:</t>
        </r>
        <r>
          <rPr>
            <sz val="9"/>
            <color indexed="81"/>
            <rFont val="Tahoma"/>
            <family val="2"/>
          </rPr>
          <t xml:space="preserve">
Cost is for the whole parcel, then spread on a per acre basis.</t>
        </r>
      </text>
    </comment>
    <comment ref="L28" authorId="1" shapeId="0" xr:uid="{DFCD9661-35CE-44DF-A8C0-B616BA9DF5B4}">
      <text>
        <t>[Threaded comment]
Your version of Excel allows you to read this threaded comment; however, any edits to it will get removed if the file is opened in a newer version of Excel. Learn more: https://go.microsoft.com/fwlink/?linkid=870924
Comment:
    Cost per acre spread over 50 acres</t>
      </text>
    </comment>
    <comment ref="M58" authorId="0" shapeId="0" xr:uid="{1BA6C354-E4A3-412A-91A2-B00D47127F10}">
      <text>
        <r>
          <rPr>
            <b/>
            <sz val="9"/>
            <color indexed="81"/>
            <rFont val="Tahoma"/>
            <family val="2"/>
          </rPr>
          <t>Kate Painter:</t>
        </r>
        <r>
          <rPr>
            <sz val="9"/>
            <color indexed="81"/>
            <rFont val="Tahoma"/>
            <family val="2"/>
          </rPr>
          <t xml:space="preserve">
Amortized over 10 years.</t>
        </r>
      </text>
    </comment>
    <comment ref="M59" authorId="0" shapeId="0" xr:uid="{D30FEB33-324D-495D-BFF8-1E39DC70EAC9}">
      <text>
        <r>
          <rPr>
            <b/>
            <sz val="9"/>
            <color indexed="81"/>
            <rFont val="Tahoma"/>
            <family val="2"/>
          </rPr>
          <t>Kate Painter:</t>
        </r>
        <r>
          <rPr>
            <sz val="9"/>
            <color indexed="81"/>
            <rFont val="Tahoma"/>
            <family val="2"/>
          </rPr>
          <t xml:space="preserve">
Amortized over 25 years.</t>
        </r>
      </text>
    </comment>
    <comment ref="J67" authorId="0" shapeId="0" xr:uid="{D77C4765-C86B-4E6C-A0C3-98B078996C05}">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Kate Painter</author>
    <author>tc={096F6AE8-18D0-4270-9D24-25476E323A2A}</author>
  </authors>
  <commentList>
    <comment ref="M19" authorId="0" shapeId="0" xr:uid="{9310B5D9-E9A9-4FC3-8E6B-BBB075626342}">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77DCECE2-8BAA-4BE2-AD51-C3DC8CFC9363}">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2B4D6651-F216-4994-BA6F-8E0A31B35D46}">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12CCAF0C-A4F8-4935-A627-E96B47249DC8}">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9D45A059-CEBD-4F7E-966F-6C52958A645D}">
      <text>
        <r>
          <rPr>
            <b/>
            <sz val="9"/>
            <color indexed="81"/>
            <rFont val="Tahoma"/>
            <family val="2"/>
          </rPr>
          <t>Kate Painter:</t>
        </r>
        <r>
          <rPr>
            <sz val="9"/>
            <color indexed="81"/>
            <rFont val="Tahoma"/>
            <family val="2"/>
          </rPr>
          <t xml:space="preserve">
Includes labor.</t>
        </r>
      </text>
    </comment>
    <comment ref="L46" authorId="1" shapeId="0" xr:uid="{096F6AE8-18D0-4270-9D24-25476E323A2A}">
      <text>
        <t>[Threaded comment]
Your version of Excel allows you to read this threaded comment; however, any edits to it will get removed if the file is opened in a newer version of Excel. Learn more: https://go.microsoft.com/fwlink/?linkid=870924
Comment:
    Cost per acre spread over 50 acres</t>
      </text>
    </comment>
    <comment ref="M58" authorId="0" shapeId="0" xr:uid="{A8EEF6F7-8B4A-4F42-A473-B631168A60F1}">
      <text>
        <r>
          <rPr>
            <b/>
            <sz val="9"/>
            <color indexed="81"/>
            <rFont val="Tahoma"/>
            <family val="2"/>
          </rPr>
          <t>Kate Painter:</t>
        </r>
        <r>
          <rPr>
            <sz val="9"/>
            <color indexed="81"/>
            <rFont val="Tahoma"/>
            <family val="2"/>
          </rPr>
          <t xml:space="preserve">
Amortized over 10 years.</t>
        </r>
      </text>
    </comment>
    <comment ref="M59" authorId="0" shapeId="0" xr:uid="{CCABAFA3-2984-48E7-A37A-70B51472B886}">
      <text>
        <r>
          <rPr>
            <b/>
            <sz val="9"/>
            <color indexed="81"/>
            <rFont val="Tahoma"/>
            <family val="2"/>
          </rPr>
          <t>Kate Painter:</t>
        </r>
        <r>
          <rPr>
            <sz val="9"/>
            <color indexed="81"/>
            <rFont val="Tahoma"/>
            <family val="2"/>
          </rPr>
          <t xml:space="preserve">
Amortized over 25 years.</t>
        </r>
      </text>
    </comment>
    <comment ref="J67" authorId="0" shapeId="0" xr:uid="{ED0F721B-4B45-4AF9-8988-7DF607AC388C}">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8" authorId="0" shapeId="0" xr:uid="{D5AD60C1-A953-45F2-8054-CBF6FE5B68D9}">
      <text>
        <r>
          <rPr>
            <b/>
            <sz val="9"/>
            <color indexed="81"/>
            <rFont val="Tahoma"/>
            <family val="2"/>
          </rPr>
          <t>Kate Painter:</t>
        </r>
        <r>
          <rPr>
            <sz val="9"/>
            <color indexed="81"/>
            <rFont val="Tahoma"/>
            <family val="2"/>
          </rPr>
          <t xml:space="preserve">
Cost is for the whole parcel, then spread on a per acre basis.</t>
        </r>
      </text>
    </comment>
    <comment ref="M19" authorId="0" shapeId="0" xr:uid="{D7AEFABF-1F9D-42AF-9D4B-00125A9486A8}">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08CD217E-87C1-4166-9F8F-E995400B50D5}">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19FAEEB9-4EDA-4FF5-81D9-6F9B45A44068}">
      <text>
        <r>
          <rPr>
            <b/>
            <sz val="9"/>
            <color indexed="81"/>
            <rFont val="Tahoma"/>
            <family val="2"/>
          </rPr>
          <t>Kate Painter:</t>
        </r>
        <r>
          <rPr>
            <sz val="9"/>
            <color indexed="81"/>
            <rFont val="Tahoma"/>
            <family val="2"/>
          </rPr>
          <t xml:space="preserve">
Cost is for the whole parcel, then spread on a per acre basis.</t>
        </r>
      </text>
    </comment>
    <comment ref="M58" authorId="0" shapeId="0" xr:uid="{AAEEBFCD-531A-4D0F-8EBB-915DECD32337}">
      <text>
        <r>
          <rPr>
            <b/>
            <sz val="9"/>
            <color indexed="81"/>
            <rFont val="Tahoma"/>
            <family val="2"/>
          </rPr>
          <t>Kate Painter:</t>
        </r>
        <r>
          <rPr>
            <sz val="9"/>
            <color indexed="81"/>
            <rFont val="Tahoma"/>
            <family val="2"/>
          </rPr>
          <t xml:space="preserve">
Amortized over 10 years.</t>
        </r>
      </text>
    </comment>
    <comment ref="M59" authorId="0" shapeId="0" xr:uid="{4C7923A4-2203-499B-AB7F-3022DB4B4A4A}">
      <text>
        <r>
          <rPr>
            <b/>
            <sz val="9"/>
            <color indexed="81"/>
            <rFont val="Tahoma"/>
            <family val="2"/>
          </rPr>
          <t>Kate Painter:</t>
        </r>
        <r>
          <rPr>
            <sz val="9"/>
            <color indexed="81"/>
            <rFont val="Tahoma"/>
            <family val="2"/>
          </rPr>
          <t xml:space="preserve">
Amortized over 25 years.</t>
        </r>
      </text>
    </comment>
    <comment ref="J67" authorId="0" shapeId="0" xr:uid="{3CD6EF06-0130-4430-AB12-6FA901C6F6E8}">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8" authorId="0" shapeId="0" xr:uid="{016BAA90-EB78-4739-9062-C1F0EF1BEFCF}">
      <text>
        <r>
          <rPr>
            <b/>
            <sz val="9"/>
            <color indexed="81"/>
            <rFont val="Tahoma"/>
            <family val="2"/>
          </rPr>
          <t>Kate Painter:</t>
        </r>
        <r>
          <rPr>
            <sz val="9"/>
            <color indexed="81"/>
            <rFont val="Tahoma"/>
            <family val="2"/>
          </rPr>
          <t xml:space="preserve">
Cost is for the whole parcel, then spread on a per acre basis.</t>
        </r>
      </text>
    </comment>
    <comment ref="M19" authorId="0" shapeId="0" xr:uid="{C09AFE07-EDD9-4DAF-80A9-D63D80EADD1F}">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9AFAAE16-8DA9-4571-A2D5-C3C49539C7AB}">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7EF880A7-9710-4BF7-8E69-A6C6C1A438B0}">
      <text>
        <r>
          <rPr>
            <b/>
            <sz val="9"/>
            <color indexed="81"/>
            <rFont val="Tahoma"/>
            <family val="2"/>
          </rPr>
          <t>Kate Painter:</t>
        </r>
        <r>
          <rPr>
            <sz val="9"/>
            <color indexed="81"/>
            <rFont val="Tahoma"/>
            <family val="2"/>
          </rPr>
          <t xml:space="preserve">
Cost is for the whole parcel, then spread on a per acre basis.</t>
        </r>
      </text>
    </comment>
    <comment ref="M58" authorId="0" shapeId="0" xr:uid="{E7D218AA-63D9-45C7-843D-87B0A18B27D7}">
      <text>
        <r>
          <rPr>
            <b/>
            <sz val="9"/>
            <color indexed="81"/>
            <rFont val="Tahoma"/>
            <family val="2"/>
          </rPr>
          <t>Kate Painter:</t>
        </r>
        <r>
          <rPr>
            <sz val="9"/>
            <color indexed="81"/>
            <rFont val="Tahoma"/>
            <family val="2"/>
          </rPr>
          <t xml:space="preserve">
Amortized over 10 years.</t>
        </r>
      </text>
    </comment>
    <comment ref="M59" authorId="0" shapeId="0" xr:uid="{01370CAA-94A7-4DF1-8FC0-156389B950EC}">
      <text>
        <r>
          <rPr>
            <b/>
            <sz val="9"/>
            <color indexed="81"/>
            <rFont val="Tahoma"/>
            <family val="2"/>
          </rPr>
          <t>Kate Painter:</t>
        </r>
        <r>
          <rPr>
            <sz val="9"/>
            <color indexed="81"/>
            <rFont val="Tahoma"/>
            <family val="2"/>
          </rPr>
          <t xml:space="preserve">
Amortized over 25 years.</t>
        </r>
      </text>
    </comment>
    <comment ref="J67" authorId="0" shapeId="0" xr:uid="{9ECF29EC-9F48-4206-93E2-036AA3E3BC83}">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7" authorId="0" shapeId="0" xr:uid="{036AC6C8-C3AC-49E2-A895-A85A902DA64F}">
      <text>
        <r>
          <rPr>
            <b/>
            <sz val="9"/>
            <color indexed="81"/>
            <rFont val="Tahoma"/>
            <family val="2"/>
          </rPr>
          <t>Kate Painter:</t>
        </r>
        <r>
          <rPr>
            <sz val="9"/>
            <color indexed="81"/>
            <rFont val="Tahoma"/>
            <family val="2"/>
          </rPr>
          <t xml:space="preserve">
Cost is for the whole parcel, then spread on a per acre basis.</t>
        </r>
      </text>
    </comment>
    <comment ref="M18" authorId="0" shapeId="0" xr:uid="{6FE7FD42-BF4D-4931-B8B8-C1FAE9CCCC31}">
      <text>
        <r>
          <rPr>
            <b/>
            <sz val="9"/>
            <color indexed="81"/>
            <rFont val="Tahoma"/>
            <family val="2"/>
          </rPr>
          <t>Kate Painter:</t>
        </r>
        <r>
          <rPr>
            <sz val="9"/>
            <color indexed="81"/>
            <rFont val="Tahoma"/>
            <family val="2"/>
          </rPr>
          <t xml:space="preserve">
Cost is for the whole parcel, then spread on a per acre basis.</t>
        </r>
      </text>
    </comment>
    <comment ref="M19" authorId="0" shapeId="0" xr:uid="{52D50729-3BC4-45C2-A5D9-477B228F0F3E}">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56BF3A57-5F51-4653-B200-638A3B94675A}">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D3CEE772-73E0-43C6-8B42-AC425474051C}">
      <text>
        <r>
          <rPr>
            <b/>
            <sz val="9"/>
            <color indexed="81"/>
            <rFont val="Tahoma"/>
            <family val="2"/>
          </rPr>
          <t>Kate Painter:</t>
        </r>
        <r>
          <rPr>
            <sz val="9"/>
            <color indexed="81"/>
            <rFont val="Tahoma"/>
            <family val="2"/>
          </rPr>
          <t xml:space="preserve">
Includes labor.</t>
        </r>
      </text>
    </comment>
    <comment ref="M58" authorId="0" shapeId="0" xr:uid="{96317BC5-6DBD-4335-B91C-499B0A3DDFB5}">
      <text>
        <r>
          <rPr>
            <b/>
            <sz val="9"/>
            <color indexed="81"/>
            <rFont val="Tahoma"/>
            <family val="2"/>
          </rPr>
          <t>Kate Painter:</t>
        </r>
        <r>
          <rPr>
            <sz val="9"/>
            <color indexed="81"/>
            <rFont val="Tahoma"/>
            <family val="2"/>
          </rPr>
          <t xml:space="preserve">
Amortized over 10 years.</t>
        </r>
      </text>
    </comment>
    <comment ref="M59" authorId="0" shapeId="0" xr:uid="{826CDB0F-8AAC-41EE-B35C-C493532B8A24}">
      <text>
        <r>
          <rPr>
            <b/>
            <sz val="9"/>
            <color indexed="81"/>
            <rFont val="Tahoma"/>
            <family val="2"/>
          </rPr>
          <t>Kate Painter:</t>
        </r>
        <r>
          <rPr>
            <sz val="9"/>
            <color indexed="81"/>
            <rFont val="Tahoma"/>
            <family val="2"/>
          </rPr>
          <t xml:space="preserve">
Amortized over 25 years.</t>
        </r>
      </text>
    </comment>
    <comment ref="J67" authorId="0" shapeId="0" xr:uid="{AB46DBAA-7BCF-41D6-AD83-01C8AEEB0269}">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2E907214-14AA-46E6-923D-CA01CFC98D8B}">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5C971047-A94C-430C-9E2F-7D2FE60FE9BE}">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F9EDA2FA-F52D-4215-8EED-28E383719174}">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DCF2B46A-8BF7-4359-977C-0624B6204516}">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0CBEB5F6-D53C-4AB8-AAE4-DA9D91FA11C7}">
      <text>
        <r>
          <rPr>
            <b/>
            <sz val="9"/>
            <color indexed="81"/>
            <rFont val="Tahoma"/>
            <family val="2"/>
          </rPr>
          <t>Kate Painter:</t>
        </r>
        <r>
          <rPr>
            <sz val="9"/>
            <color indexed="81"/>
            <rFont val="Tahoma"/>
            <family val="2"/>
          </rPr>
          <t xml:space="preserve">
Includes labor.</t>
        </r>
      </text>
    </comment>
    <comment ref="M58" authorId="0" shapeId="0" xr:uid="{E23E63F8-9E0B-4DE2-BBFD-5B2E897B8109}">
      <text>
        <r>
          <rPr>
            <b/>
            <sz val="9"/>
            <color indexed="81"/>
            <rFont val="Tahoma"/>
            <family val="2"/>
          </rPr>
          <t>Kate Painter:</t>
        </r>
        <r>
          <rPr>
            <sz val="9"/>
            <color indexed="81"/>
            <rFont val="Tahoma"/>
            <family val="2"/>
          </rPr>
          <t xml:space="preserve">
Amortized over 10 years.</t>
        </r>
      </text>
    </comment>
    <comment ref="M59" authorId="0" shapeId="0" xr:uid="{34AFE9DC-D778-41E5-8635-3E15F3DA8824}">
      <text>
        <r>
          <rPr>
            <b/>
            <sz val="9"/>
            <color indexed="81"/>
            <rFont val="Tahoma"/>
            <family val="2"/>
          </rPr>
          <t>Kate Painter:</t>
        </r>
        <r>
          <rPr>
            <sz val="9"/>
            <color indexed="81"/>
            <rFont val="Tahoma"/>
            <family val="2"/>
          </rPr>
          <t xml:space="preserve">
Amortized over 25 years.</t>
        </r>
      </text>
    </comment>
    <comment ref="J67" authorId="0" shapeId="0" xr:uid="{3C2DA550-4136-4296-8FB4-F1BB0A623B01}">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9153C0F9-8EAC-43FB-B89F-8AAC5DF29BB3}">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A363AE6F-B585-405B-B51A-806474DF9BF0}">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81F9111C-7824-42F0-AE6E-E4FC459E6B92}">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C13285DB-B367-4A0B-93E0-527F80AC6679}">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E01299F4-6BF7-4E08-B7CB-092E9724DE49}">
      <text>
        <r>
          <rPr>
            <b/>
            <sz val="9"/>
            <color indexed="81"/>
            <rFont val="Tahoma"/>
            <family val="2"/>
          </rPr>
          <t>Kate Painter:</t>
        </r>
        <r>
          <rPr>
            <sz val="9"/>
            <color indexed="81"/>
            <rFont val="Tahoma"/>
            <family val="2"/>
          </rPr>
          <t xml:space="preserve">
Includes labor.</t>
        </r>
      </text>
    </comment>
    <comment ref="L46" authorId="0" shapeId="0" xr:uid="{870D0613-5D93-485A-9B80-DA360AB60E53}">
      <text>
        <r>
          <rPr>
            <b/>
            <sz val="9"/>
            <color indexed="81"/>
            <rFont val="Tahoma"/>
            <family val="2"/>
          </rPr>
          <t>Kate Painter:</t>
        </r>
        <r>
          <rPr>
            <sz val="9"/>
            <color indexed="81"/>
            <rFont val="Tahoma"/>
            <family val="2"/>
          </rPr>
          <t xml:space="preserve">
Cost per acre spread over 50 acres.</t>
        </r>
      </text>
    </comment>
    <comment ref="M58" authorId="0" shapeId="0" xr:uid="{3663C8B4-84D4-48A6-BCE8-C8A30CFE644C}">
      <text>
        <r>
          <rPr>
            <b/>
            <sz val="9"/>
            <color indexed="81"/>
            <rFont val="Tahoma"/>
            <family val="2"/>
          </rPr>
          <t>Kate Painter:</t>
        </r>
        <r>
          <rPr>
            <sz val="9"/>
            <color indexed="81"/>
            <rFont val="Tahoma"/>
            <family val="2"/>
          </rPr>
          <t xml:space="preserve">
Amortized over 10 years.</t>
        </r>
      </text>
    </comment>
    <comment ref="M59" authorId="0" shapeId="0" xr:uid="{21579983-FDCE-4AF3-8A83-377D07F78A96}">
      <text>
        <r>
          <rPr>
            <b/>
            <sz val="9"/>
            <color indexed="81"/>
            <rFont val="Tahoma"/>
            <family val="2"/>
          </rPr>
          <t>Kate Painter:</t>
        </r>
        <r>
          <rPr>
            <sz val="9"/>
            <color indexed="81"/>
            <rFont val="Tahoma"/>
            <family val="2"/>
          </rPr>
          <t xml:space="preserve">
Amortized over 25 years.</t>
        </r>
      </text>
    </comment>
    <comment ref="J67" authorId="0" shapeId="0" xr:uid="{ED4F5EFE-2A84-479E-A2A1-B9B1622D50C8}">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C82A155E-3C12-4B99-ACDD-392D26467CB6}">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39DF7998-CE41-471B-A368-18EDA264D830}">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276D5441-F13E-407F-A574-F761F365FB69}">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0E7E2D94-62E3-404D-97F8-2C27C97A2463}">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2D56C65C-CC62-49F2-8C14-A762501B5015}">
      <text>
        <r>
          <rPr>
            <b/>
            <sz val="9"/>
            <color indexed="81"/>
            <rFont val="Tahoma"/>
            <family val="2"/>
          </rPr>
          <t>Kate Painter:</t>
        </r>
        <r>
          <rPr>
            <sz val="9"/>
            <color indexed="81"/>
            <rFont val="Tahoma"/>
            <family val="2"/>
          </rPr>
          <t xml:space="preserve">
Includes labor.</t>
        </r>
      </text>
    </comment>
    <comment ref="M58" authorId="0" shapeId="0" xr:uid="{FB1272FF-9D8D-47B4-8623-C960781EAD8D}">
      <text>
        <r>
          <rPr>
            <b/>
            <sz val="9"/>
            <color indexed="81"/>
            <rFont val="Tahoma"/>
            <family val="2"/>
          </rPr>
          <t>Kate Painter:</t>
        </r>
        <r>
          <rPr>
            <sz val="9"/>
            <color indexed="81"/>
            <rFont val="Tahoma"/>
            <family val="2"/>
          </rPr>
          <t xml:space="preserve">
Amortized over 10 years.</t>
        </r>
      </text>
    </comment>
    <comment ref="M59" authorId="0" shapeId="0" xr:uid="{B0142B79-6054-42B0-8169-63294269E5B8}">
      <text>
        <r>
          <rPr>
            <b/>
            <sz val="9"/>
            <color indexed="81"/>
            <rFont val="Tahoma"/>
            <family val="2"/>
          </rPr>
          <t>Kate Painter:</t>
        </r>
        <r>
          <rPr>
            <sz val="9"/>
            <color indexed="81"/>
            <rFont val="Tahoma"/>
            <family val="2"/>
          </rPr>
          <t xml:space="preserve">
Amortized over 25 years.</t>
        </r>
      </text>
    </comment>
    <comment ref="J67" authorId="0" shapeId="0" xr:uid="{8E81295F-0B6F-4F71-9CB1-4D277DDEA6DB}">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ABBB851F-9841-4522-9B23-CD24B7A28EFE}">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71575AB8-5047-4053-A476-5D8208E70E4D}">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47EA4C99-B6D0-42F5-AF48-2CB130A6E582}">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71A7BBA5-9087-490C-98CA-91F188E5E45F}">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488C9904-6A2F-4817-9262-8E3ABEB4EC8F}">
      <text>
        <r>
          <rPr>
            <b/>
            <sz val="9"/>
            <color indexed="81"/>
            <rFont val="Tahoma"/>
            <family val="2"/>
          </rPr>
          <t>Kate Painter:</t>
        </r>
        <r>
          <rPr>
            <sz val="9"/>
            <color indexed="81"/>
            <rFont val="Tahoma"/>
            <family val="2"/>
          </rPr>
          <t xml:space="preserve">
Includes labor.</t>
        </r>
      </text>
    </comment>
    <comment ref="M58" authorId="0" shapeId="0" xr:uid="{18D6007B-606F-4113-83BD-F9C5290772A1}">
      <text>
        <r>
          <rPr>
            <b/>
            <sz val="9"/>
            <color indexed="81"/>
            <rFont val="Tahoma"/>
            <family val="2"/>
          </rPr>
          <t>Kate Painter:</t>
        </r>
        <r>
          <rPr>
            <sz val="9"/>
            <color indexed="81"/>
            <rFont val="Tahoma"/>
            <family val="2"/>
          </rPr>
          <t xml:space="preserve">
Amortized over 10 years.</t>
        </r>
      </text>
    </comment>
    <comment ref="M59" authorId="0" shapeId="0" xr:uid="{663AD819-762C-4489-A22C-4B2E7C9F994D}">
      <text>
        <r>
          <rPr>
            <b/>
            <sz val="9"/>
            <color indexed="81"/>
            <rFont val="Tahoma"/>
            <family val="2"/>
          </rPr>
          <t>Kate Painter:</t>
        </r>
        <r>
          <rPr>
            <sz val="9"/>
            <color indexed="81"/>
            <rFont val="Tahoma"/>
            <family val="2"/>
          </rPr>
          <t xml:space="preserve">
Amortized over 25 years.</t>
        </r>
      </text>
    </comment>
    <comment ref="J67" authorId="0" shapeId="0" xr:uid="{21AE9DCA-8131-4FCE-A61B-4BEAA66C1552}">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Kate Painter</author>
  </authors>
  <commentList>
    <comment ref="M19" authorId="0" shapeId="0" xr:uid="{C8E3A415-0AA8-4ECB-808D-0A075D397791}">
      <text>
        <r>
          <rPr>
            <b/>
            <sz val="9"/>
            <color indexed="81"/>
            <rFont val="Tahoma"/>
            <family val="2"/>
          </rPr>
          <t>Kate Painter:</t>
        </r>
        <r>
          <rPr>
            <sz val="9"/>
            <color indexed="81"/>
            <rFont val="Tahoma"/>
            <family val="2"/>
          </rPr>
          <t xml:space="preserve">
Cost is for the whole parcel, then spread on a per acre basis.</t>
        </r>
      </text>
    </comment>
    <comment ref="M20" authorId="0" shapeId="0" xr:uid="{C4E2C104-8ED7-4963-B65F-945645B1581B}">
      <text>
        <r>
          <rPr>
            <b/>
            <sz val="9"/>
            <color indexed="81"/>
            <rFont val="Tahoma"/>
            <family val="2"/>
          </rPr>
          <t>Kate Painter:</t>
        </r>
        <r>
          <rPr>
            <sz val="9"/>
            <color indexed="81"/>
            <rFont val="Tahoma"/>
            <family val="2"/>
          </rPr>
          <t xml:space="preserve">
Cost is for the whole parcel, then spread on a per acre basis.</t>
        </r>
      </text>
    </comment>
    <comment ref="M21" authorId="0" shapeId="0" xr:uid="{FFC115B5-9275-49E1-BC55-6D643F55E4B8}">
      <text>
        <r>
          <rPr>
            <b/>
            <sz val="9"/>
            <color indexed="81"/>
            <rFont val="Tahoma"/>
            <family val="2"/>
          </rPr>
          <t>Kate Painter:</t>
        </r>
        <r>
          <rPr>
            <sz val="9"/>
            <color indexed="81"/>
            <rFont val="Tahoma"/>
            <family val="2"/>
          </rPr>
          <t xml:space="preserve">
Cost is for the whole parcel, then spread on a per acre basis.</t>
        </r>
      </text>
    </comment>
    <comment ref="M22" authorId="0" shapeId="0" xr:uid="{6872038F-E480-450C-ACE0-8FB6F53F5785}">
      <text>
        <r>
          <rPr>
            <b/>
            <sz val="9"/>
            <color indexed="81"/>
            <rFont val="Tahoma"/>
            <family val="2"/>
          </rPr>
          <t>Kate Painter:</t>
        </r>
        <r>
          <rPr>
            <sz val="9"/>
            <color indexed="81"/>
            <rFont val="Tahoma"/>
            <family val="2"/>
          </rPr>
          <t xml:space="preserve">
Cost is for the whole parcel, then spread on a per acre basis.</t>
        </r>
      </text>
    </comment>
    <comment ref="J28" authorId="0" shapeId="0" xr:uid="{26A2422C-A2A5-494E-8433-56D6D1B99C58}">
      <text>
        <r>
          <rPr>
            <b/>
            <sz val="9"/>
            <color indexed="81"/>
            <rFont val="Tahoma"/>
            <family val="2"/>
          </rPr>
          <t>Kate Painter:</t>
        </r>
        <r>
          <rPr>
            <sz val="9"/>
            <color indexed="81"/>
            <rFont val="Tahoma"/>
            <family val="2"/>
          </rPr>
          <t xml:space="preserve">
Includes labor.</t>
        </r>
      </text>
    </comment>
    <comment ref="M58" authorId="0" shapeId="0" xr:uid="{F150C213-497A-4B77-8697-FE9CE14D08B5}">
      <text>
        <r>
          <rPr>
            <b/>
            <sz val="9"/>
            <color indexed="81"/>
            <rFont val="Tahoma"/>
            <family val="2"/>
          </rPr>
          <t>Kate Painter:</t>
        </r>
        <r>
          <rPr>
            <sz val="9"/>
            <color indexed="81"/>
            <rFont val="Tahoma"/>
            <family val="2"/>
          </rPr>
          <t xml:space="preserve">
Amortized over 10 years.</t>
        </r>
      </text>
    </comment>
    <comment ref="M59" authorId="0" shapeId="0" xr:uid="{7B00367A-A0FC-4093-B82C-A76D9B00D509}">
      <text>
        <r>
          <rPr>
            <b/>
            <sz val="9"/>
            <color indexed="81"/>
            <rFont val="Tahoma"/>
            <family val="2"/>
          </rPr>
          <t>Kate Painter:</t>
        </r>
        <r>
          <rPr>
            <sz val="9"/>
            <color indexed="81"/>
            <rFont val="Tahoma"/>
            <family val="2"/>
          </rPr>
          <t xml:space="preserve">
Amortized over 25 years.</t>
        </r>
      </text>
    </comment>
    <comment ref="J67" authorId="0" shapeId="0" xr:uid="{2F471762-095A-4F99-9122-DDFBC02CB2AC}">
      <text>
        <r>
          <rPr>
            <b/>
            <sz val="9"/>
            <color indexed="81"/>
            <rFont val="Tahoma"/>
            <family val="2"/>
          </rPr>
          <t>Kate Painter:</t>
        </r>
        <r>
          <rPr>
            <sz val="9"/>
            <color indexed="81"/>
            <rFont val="Tahoma"/>
            <family val="2"/>
          </rPr>
          <t xml:space="preserve">
Adjust value of land and capital recovery amount in Input Cost tab.</t>
        </r>
      </text>
    </comment>
  </commentList>
</comments>
</file>

<file path=xl/sharedStrings.xml><?xml version="1.0" encoding="utf-8"?>
<sst xmlns="http://schemas.openxmlformats.org/spreadsheetml/2006/main" count="2497" uniqueCount="513">
  <si>
    <t>Variable Costs ($/acre):</t>
  </si>
  <si>
    <t>Interest:</t>
  </si>
  <si>
    <t>Operating Loan</t>
  </si>
  <si>
    <t>percent</t>
  </si>
  <si>
    <t>Machinery Loan/investment</t>
  </si>
  <si>
    <t>Price/unit</t>
  </si>
  <si>
    <t>Labor</t>
  </si>
  <si>
    <t>Total Cost</t>
  </si>
  <si>
    <t xml:space="preserve">  Depreciation</t>
  </si>
  <si>
    <t xml:space="preserve">  Interest</t>
  </si>
  <si>
    <t xml:space="preserve">  Taxes, Housing, Insurance, License</t>
  </si>
  <si>
    <t xml:space="preserve">  Repairs </t>
  </si>
  <si>
    <t xml:space="preserve">  Fuel</t>
  </si>
  <si>
    <t xml:space="preserve">  Lubricants</t>
  </si>
  <si>
    <t>4WD-ATV</t>
  </si>
  <si>
    <t xml:space="preserve">  Total Fixed Costs</t>
  </si>
  <si>
    <t>Fixed Costs ($/acre):</t>
  </si>
  <si>
    <t>Machinery insurance, taxes, housing, licenses</t>
  </si>
  <si>
    <t>Annual</t>
  </si>
  <si>
    <t>Taxes,</t>
  </si>
  <si>
    <t xml:space="preserve">Annual </t>
  </si>
  <si>
    <t>Repairs</t>
  </si>
  <si>
    <t>Gallons</t>
  </si>
  <si>
    <t>Housing,</t>
  </si>
  <si>
    <t>Type of</t>
  </si>
  <si>
    <t>Replacement</t>
  </si>
  <si>
    <t>Age When</t>
  </si>
  <si>
    <t>Years of</t>
  </si>
  <si>
    <t>Hours</t>
  </si>
  <si>
    <t>Salvage</t>
  </si>
  <si>
    <t>(Materials</t>
  </si>
  <si>
    <t>of</t>
  </si>
  <si>
    <t>Insur.,</t>
  </si>
  <si>
    <t>Acres</t>
  </si>
  <si>
    <t>Machine</t>
  </si>
  <si>
    <t>Value</t>
  </si>
  <si>
    <t>Purchased</t>
  </si>
  <si>
    <t>Life</t>
  </si>
  <si>
    <t>of Use</t>
  </si>
  <si>
    <t>&amp; Labor)</t>
  </si>
  <si>
    <t>Fuel/Hr.</t>
  </si>
  <si>
    <t>Licenses</t>
  </si>
  <si>
    <t>Multiplier</t>
  </si>
  <si>
    <t>per Hour</t>
  </si>
  <si>
    <t>$</t>
  </si>
  <si>
    <t>%</t>
  </si>
  <si>
    <t>Tractors, ATVs:</t>
  </si>
  <si>
    <t>Equipment:</t>
  </si>
  <si>
    <t>Returns to Risk</t>
  </si>
  <si>
    <t>Notes:</t>
  </si>
  <si>
    <t>Breakeven Analysis:</t>
  </si>
  <si>
    <t>-</t>
  </si>
  <si>
    <t>Base</t>
  </si>
  <si>
    <t>+</t>
  </si>
  <si>
    <t>Yield</t>
  </si>
  <si>
    <t>Price</t>
  </si>
  <si>
    <t>Total Cost Breakeven</t>
  </si>
  <si>
    <t>lb</t>
  </si>
  <si>
    <t>acre</t>
  </si>
  <si>
    <t>oz</t>
  </si>
  <si>
    <t xml:space="preserve">Machinery Repairs </t>
  </si>
  <si>
    <t>Dimethoate</t>
  </si>
  <si>
    <t>Ammonium Sulfate</t>
  </si>
  <si>
    <t>Pursuit</t>
  </si>
  <si>
    <t>Imidan 70</t>
  </si>
  <si>
    <t>Custom Aerial, 1 lb Imidan 70, 0.33 pt Dimethoate</t>
  </si>
  <si>
    <t>Custom Aerial, 1 pt Dimethoate</t>
  </si>
  <si>
    <t>Ammonium Sulfate (liquid)</t>
  </si>
  <si>
    <t>Ammonium Sulfate (20-0-0-24)</t>
  </si>
  <si>
    <t>Net Returns Above Variable Costs</t>
  </si>
  <si>
    <t>Total Fixed Costs</t>
  </si>
  <si>
    <t>Fixed Costs per Unit</t>
  </si>
  <si>
    <t>Fixed Costs:</t>
  </si>
  <si>
    <t>*Based on Share Rent Percentage:</t>
  </si>
  <si>
    <t xml:space="preserve">  Landlord</t>
  </si>
  <si>
    <t xml:space="preserve">  Tenant</t>
  </si>
  <si>
    <t>Roundup</t>
  </si>
  <si>
    <t>Input Prices:</t>
  </si>
  <si>
    <t>Drill</t>
  </si>
  <si>
    <t>Land Cost*</t>
  </si>
  <si>
    <t>Total Costs per Acre</t>
  </si>
  <si>
    <t>Peas</t>
  </si>
  <si>
    <t>Prowl</t>
  </si>
  <si>
    <t>Pea Seed</t>
  </si>
  <si>
    <t>200 lb Seed</t>
  </si>
  <si>
    <t>Custom</t>
  </si>
  <si>
    <t>Dark Northern Spring Wheat (DNSW)</t>
  </si>
  <si>
    <t>WW</t>
  </si>
  <si>
    <t>SB</t>
  </si>
  <si>
    <t>SWSW</t>
  </si>
  <si>
    <t>By Rotation:</t>
  </si>
  <si>
    <t>• Type and size of machinery complement</t>
  </si>
  <si>
    <t>Crop Prices:</t>
  </si>
  <si>
    <t>Acknowledgments:</t>
  </si>
  <si>
    <t>Land taxes</t>
  </si>
  <si>
    <t>Lubricants</t>
  </si>
  <si>
    <t>gal</t>
  </si>
  <si>
    <t>Month</t>
  </si>
  <si>
    <t>August</t>
  </si>
  <si>
    <t>Operation</t>
  </si>
  <si>
    <t>March</t>
  </si>
  <si>
    <t>Tooling</t>
  </si>
  <si>
    <t>Materials/Service</t>
  </si>
  <si>
    <t>Harvest</t>
  </si>
  <si>
    <t>INSTRUCTIONS AND ASSUMPTIONS</t>
  </si>
  <si>
    <t>Machinery Costs:</t>
  </si>
  <si>
    <t>Fuel</t>
  </si>
  <si>
    <t>Custom Aerial</t>
  </si>
  <si>
    <t>June</t>
  </si>
  <si>
    <t>Aerial Spray</t>
  </si>
  <si>
    <t>Total Cost per Unit</t>
  </si>
  <si>
    <t>September</t>
  </si>
  <si>
    <t>Spray Weeds</t>
  </si>
  <si>
    <t>Variable Costs</t>
  </si>
  <si>
    <t>Total Variable Costs</t>
  </si>
  <si>
    <t>Variable Costs per Unit</t>
  </si>
  <si>
    <t>45 lb Seed</t>
  </si>
  <si>
    <t>April</t>
  </si>
  <si>
    <t>Crop Insurance</t>
  </si>
  <si>
    <t>bu</t>
  </si>
  <si>
    <t>pt</t>
  </si>
  <si>
    <t>M90</t>
  </si>
  <si>
    <t>Quantity</t>
  </si>
  <si>
    <t>Price or</t>
  </si>
  <si>
    <t>Value or</t>
  </si>
  <si>
    <t>Item</t>
  </si>
  <si>
    <t>Per Acre</t>
  </si>
  <si>
    <t>Unit</t>
  </si>
  <si>
    <t>Cost/Acre</t>
  </si>
  <si>
    <t>Gross Returns</t>
  </si>
  <si>
    <t>Seed:</t>
  </si>
  <si>
    <t>Fertilizer:</t>
  </si>
  <si>
    <t>Pesticides:</t>
  </si>
  <si>
    <t>Custom &amp; Consultants:</t>
  </si>
  <si>
    <t>Other:</t>
  </si>
  <si>
    <t>May</t>
  </si>
  <si>
    <t>Rental Sprayer</t>
  </si>
  <si>
    <t>• Size of farm enterprise</t>
  </si>
  <si>
    <t>• Crop yields</t>
  </si>
  <si>
    <t>Storage Facility &amp; Equip. Repairs</t>
  </si>
  <si>
    <t>Machinery Labor</t>
  </si>
  <si>
    <t>Land Costs:</t>
  </si>
  <si>
    <t>Garbanzos (G)</t>
  </si>
  <si>
    <t>Summary of Returns by Crop and Rotation ($/acre)</t>
  </si>
  <si>
    <t>Total</t>
  </si>
  <si>
    <t>Returns</t>
  </si>
  <si>
    <t xml:space="preserve">Yield </t>
  </si>
  <si>
    <t>Cost of</t>
  </si>
  <si>
    <t>over TC</t>
  </si>
  <si>
    <t>Variable</t>
  </si>
  <si>
    <t>By Crop:</t>
  </si>
  <si>
    <t>per acre</t>
  </si>
  <si>
    <t>per unit</t>
  </si>
  <si>
    <t>($/acre)</t>
  </si>
  <si>
    <t>Costs</t>
  </si>
  <si>
    <t>Winter Wheat (WW)</t>
  </si>
  <si>
    <t>Spring Barley (SB)</t>
  </si>
  <si>
    <t>ton</t>
  </si>
  <si>
    <t>Soft White Spring Wheat (SWSW)</t>
  </si>
  <si>
    <t>Adjuvants:</t>
  </si>
  <si>
    <t>• Input prices</t>
  </si>
  <si>
    <t>• Commodity prices</t>
  </si>
  <si>
    <t>• Management skill</t>
  </si>
  <si>
    <t>(gal/acre)</t>
  </si>
  <si>
    <t xml:space="preserve">(hr/acre) </t>
  </si>
  <si>
    <t>Fuel Use</t>
  </si>
  <si>
    <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t>
  </si>
  <si>
    <t>• Capital, labor, and natural resources</t>
  </si>
  <si>
    <t>Prowl, 50 oz Ammonium Sulfate, 1.5 oz M90</t>
  </si>
  <si>
    <t>50 oz Ammonium Sulfate</t>
  </si>
  <si>
    <t>Operating Cost Breakeven</t>
  </si>
  <si>
    <t>Ownership Cost Breakeven</t>
  </si>
  <si>
    <t>Crop insurance</t>
  </si>
  <si>
    <t>Machinery depreciation</t>
  </si>
  <si>
    <t>Machinery interest</t>
  </si>
  <si>
    <t>• Cultural practices</t>
  </si>
  <si>
    <t>Prices</t>
  </si>
  <si>
    <t>Fuel:</t>
  </si>
  <si>
    <t>Diesel (gal)</t>
  </si>
  <si>
    <t>Gas (gal)</t>
  </si>
  <si>
    <t>Labor:</t>
  </si>
  <si>
    <t>Budget spreadsheets are available at the following link:</t>
  </si>
  <si>
    <t>Hourly machine labor*</t>
  </si>
  <si>
    <t>*Includes all applicable state and federal taxes.</t>
  </si>
  <si>
    <t>Cash rent</t>
  </si>
  <si>
    <t>Total:</t>
  </si>
  <si>
    <t xml:space="preserve">Note: Changing prices here will change them throughout the spreadsheet. </t>
  </si>
  <si>
    <r>
      <t>Legend:</t>
    </r>
    <r>
      <rPr>
        <b/>
        <i/>
        <sz val="10"/>
        <rFont val="Arial"/>
        <family val="2"/>
      </rPr>
      <t xml:space="preserve"> Follow directions below to preserve equations in this spreadsheet.</t>
    </r>
  </si>
  <si>
    <t>Details on variable and fixed machinery costs, including fuel, repairs, and machine labor, are locateed in the</t>
  </si>
  <si>
    <t>Spring Peas Machinery Costs table.</t>
  </si>
  <si>
    <t>Crop Oil Concentrate</t>
  </si>
  <si>
    <t>Machinery:</t>
  </si>
  <si>
    <t>Cost/Unit</t>
  </si>
  <si>
    <t>36' Combine</t>
  </si>
  <si>
    <t>kpainter@uidaho.edu</t>
  </si>
  <si>
    <t>Kathleen Painter, PhD</t>
  </si>
  <si>
    <t>General Instructions:</t>
  </si>
  <si>
    <t>The machinery complement and associated hourly machinery cost data are in the last two sheets. The hourly machinery cost data are used to create the individualized machinery cost data for each budget, located in a separate tab for each crop. In the crop budget sheets, entries in blue cells are calculated by the machinery cost program and come from the associated Machinery Cost sheet for that crop. Machinery fixed costs include capital recovery costs, property taxes, insurance, and housing. For the overall farm operation, these costs do not vary by crop, given the ownership of a specific machinery complement, and are incurred whether or not crops are grown. Your per acre fixed costs will change if the farm size differs significantly from the size used in these budgets.</t>
  </si>
  <si>
    <t>Land costs, included either as real or as opportunity costs, are based on a typical share rental arrangement. We calculate net land rental cost as a cost share as follows:</t>
  </si>
  <si>
    <t>While the owner-operator will not actually experience a land rental cost, this cost represents the minimum return owner-operators must realize to justify growing the crop themselves.  To determine the profitability of crop production relative to other activities, the owner-operator may want to consider these forgone rental returns along with the usual production expenses.</t>
  </si>
  <si>
    <t>General Assumptions:</t>
  </si>
  <si>
    <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 The machinery cost program and data sets specific to this budget are available upon request.</t>
  </si>
  <si>
    <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However, I take responsibility for any errors in these budgets.</t>
  </si>
  <si>
    <t>200HP-WT, 100' Sprayer</t>
  </si>
  <si>
    <t>Fertilizer Tanks &amp; Pumps</t>
  </si>
  <si>
    <t>Production Costs for Direct Seeded Spring Peas, Northern Idaho</t>
  </si>
  <si>
    <t>Schedule of Operations for Direct Seeded Spring Peas, Northern Idaho</t>
  </si>
  <si>
    <t>Schedule of Operations for Direct Seeded Spring Lentils, Northern Idaho</t>
  </si>
  <si>
    <t>Machinery Complement for Direct Seed Planting, Over 18" Precipitation, Northern Idaho</t>
  </si>
  <si>
    <t>Purple: Data are from Summary page (purple tab).</t>
  </si>
  <si>
    <t>Orange Type: You may adjust data in orange type. All other data will adjust automatically to these changes.</t>
  </si>
  <si>
    <t>Green: Data are from Input Costs page (green tab).</t>
  </si>
  <si>
    <t>Blue: Data are from the Machinery page (blue tab).</t>
  </si>
  <si>
    <r>
      <t>Operating Interest</t>
    </r>
    <r>
      <rPr>
        <b/>
        <i/>
        <vertAlign val="superscript"/>
        <sz val="10"/>
        <rFont val="Arial"/>
        <family val="2"/>
      </rPr>
      <t>1</t>
    </r>
  </si>
  <si>
    <r>
      <t>2</t>
    </r>
    <r>
      <rPr>
        <sz val="10"/>
        <rFont val="Arial"/>
        <family val="2"/>
      </rPr>
      <t>Covers legal, accounting, and utility fees. Calculated as 5% of operating expenses.</t>
    </r>
  </si>
  <si>
    <r>
      <t>Overhead</t>
    </r>
    <r>
      <rPr>
        <vertAlign val="superscript"/>
        <sz val="10"/>
        <rFont val="Arial"/>
        <family val="2"/>
      </rPr>
      <t>2</t>
    </r>
  </si>
  <si>
    <r>
      <t>Operating Interest</t>
    </r>
    <r>
      <rPr>
        <vertAlign val="superscript"/>
        <sz val="10"/>
        <rFont val="Arial"/>
        <family val="2"/>
      </rPr>
      <t>1</t>
    </r>
  </si>
  <si>
    <r>
      <t>1</t>
    </r>
    <r>
      <rPr>
        <sz val="10"/>
        <rFont val="Arial"/>
        <family val="2"/>
      </rPr>
      <t>Calculated at 6.75% interest on operating capital for 6 months.</t>
    </r>
  </si>
  <si>
    <t>hour</t>
  </si>
  <si>
    <t>18 oz Roundup, 1.5 oz M90,</t>
  </si>
  <si>
    <t>18 oz Roundup, 3 oz Pursuit, 24 oz</t>
  </si>
  <si>
    <r>
      <t>Management fee</t>
    </r>
    <r>
      <rPr>
        <vertAlign val="superscript"/>
        <sz val="10"/>
        <rFont val="Arial"/>
        <family val="2"/>
      </rPr>
      <t>3</t>
    </r>
  </si>
  <si>
    <r>
      <rPr>
        <vertAlign val="superscript"/>
        <sz val="10"/>
        <rFont val="Arial"/>
        <family val="2"/>
      </rPr>
      <t>3</t>
    </r>
    <r>
      <rPr>
        <sz val="10"/>
        <rFont val="Arial"/>
        <family val="2"/>
      </rPr>
      <t xml:space="preserve">The management fee is calculated as a 5% of gross revenue. </t>
    </r>
  </si>
  <si>
    <t>Overhead:</t>
  </si>
  <si>
    <t>Austrian Winter Peas (AWP)</t>
  </si>
  <si>
    <t xml:space="preserve">450HP-WT, 36' Direct Seed Drill, </t>
  </si>
  <si>
    <t>Garbs</t>
  </si>
  <si>
    <t>Agricultural Extension Educator</t>
  </si>
  <si>
    <t>University of Idaho</t>
  </si>
  <si>
    <t>PO Box 267</t>
  </si>
  <si>
    <t>Bonners Ferry ID 83805</t>
  </si>
  <si>
    <t>(208) 267-3235</t>
  </si>
  <si>
    <t>2017*</t>
  </si>
  <si>
    <t>Spring Canola (SC)</t>
  </si>
  <si>
    <t>SC</t>
  </si>
  <si>
    <t>Farmgate</t>
  </si>
  <si>
    <t>**In a crop- and cost-share arrangement, the landowner and the farm manager split the crop and the fertilizer costs.</t>
  </si>
  <si>
    <t>*June 21 prices for Sep 2017 futures. Source: PNW Coop. Note: Subtract your own transportation expenses as these are port prices.</t>
  </si>
  <si>
    <t>Soft White Winter Wheat (SWW)</t>
  </si>
  <si>
    <t>Crop:</t>
  </si>
  <si>
    <t>Glyphosate</t>
  </si>
  <si>
    <t>P</t>
  </si>
  <si>
    <t>L</t>
  </si>
  <si>
    <t>By entering input prices on the Input Prices sheet (click on the green Input Prices tab), all of the cost calculations will be automatically updated. Input cost changes can also be made on individual crop price sheets, over-riding the input cost formulae on that particular crop budget. Fertilizer and chemical prices are based on an annual survey of input suppliers. These prices are subject to change, however, and will affect the profitability of different crops. A list of the average prices from each year's survey can be found on our Extension website, www.IdahoAgBiz.com, under Crop Budgets.</t>
  </si>
  <si>
    <t>A color coding system is used to indicate the source of the data for each budget and to show which data can be adjusted. Numbers in red type can be changed without affecting the underlying equations in this cost calculator. Numbers in purple type cells are from the Summary sheet (click on yellow Summary tab). In the Summary sheet both crop price and yield are in red type, which means you are in the right place to make changes. Adjusting any of those numbers will automatically update calculations throughout the spreadsheet, which is very useful for sensitivity analyses. You can quickly compare price and yield changes by crop and rotation on net returns and land costs. You can also see rotational impacts. For example, if you know that a crop will have a higher yield in a particular sequence, adjust the crop yield in the upper table and see the rotational impact in the second table. You can save the file with this data, then create another scenario and save it as a different file. The graphical tab will illustrate the results of these changes automatically.</t>
  </si>
  <si>
    <r>
      <t xml:space="preserve">A typical lease agreement in the areas surveyed is a one-third land owner and two-third tenant crop share, with the land owner paying land taxes, one-third of the fertilizer cost and one-third of the crop insurance. The tenant covers all other production expenses. </t>
    </r>
    <r>
      <rPr>
        <b/>
        <sz val="12"/>
        <rFont val="Times New Roman"/>
        <family val="1"/>
      </rPr>
      <t>This crop-share percentage can be adjusted in the crop worksheets</t>
    </r>
    <r>
      <rPr>
        <sz val="12"/>
        <rFont val="Times New Roman"/>
        <family val="1"/>
      </rPr>
      <t>. If the percentage is adjusted on the Summary tab, it is changed for all crops. If you want different crop-share percentages for different crops, adjust the percentage on the budget sheet for that crop. This valuable tool reveals how factors such as crop and input price increases as well as cropping choices affect revenue for landlords and operators differently.</t>
    </r>
  </si>
  <si>
    <t>1/3 Crop Value – (1/3 Fertilizer Cost + 1/3 Crop Insurance + Land Taxes)</t>
  </si>
  <si>
    <t>www.IdahoAgBiz.com</t>
  </si>
  <si>
    <t>Crop prices can be adjusted on the Summary tab and the effects of this change will be reflected throughout all the budgets. (Yields can be adjusted similarly.) Grain prices are based on futures prices for July and August, as of January 2018, FOB Lind, Washington. (Source: Union Elevator, http://www.unionelevator.com). Canola cash prices are from northerncanola.com for Apr 2009.</t>
  </si>
  <si>
    <t>CC</t>
  </si>
  <si>
    <r>
      <rPr>
        <vertAlign val="superscript"/>
        <sz val="10"/>
        <rFont val="Arial"/>
        <family val="2"/>
      </rPr>
      <t>1</t>
    </r>
    <r>
      <rPr>
        <sz val="10"/>
        <rFont val="Arial"/>
        <family val="2"/>
      </rPr>
      <t xml:space="preserve">Crop insurance estimates include multi-peril crop insurance covering 85% </t>
    </r>
  </si>
  <si>
    <t xml:space="preserve">of production for most crops (with the exception of 75% for pulses) plus fire </t>
  </si>
  <si>
    <t>and hail insurance.</t>
  </si>
  <si>
    <t>G</t>
  </si>
  <si>
    <t>SC = spring canola</t>
  </si>
  <si>
    <t>P = peas</t>
  </si>
  <si>
    <t>L = lentils</t>
  </si>
  <si>
    <t>G = garbanzos</t>
  </si>
  <si>
    <t>CC = cover crop</t>
  </si>
  <si>
    <t>Legend:</t>
  </si>
  <si>
    <t>WW = Soft White Winter Wheat</t>
  </si>
  <si>
    <t>SWSW = Soft White Spring Wheat</t>
  </si>
  <si>
    <t>DNS</t>
  </si>
  <si>
    <t>DNS = Dark Northern Spring Wheat</t>
  </si>
  <si>
    <t>SB = Spring Barley</t>
  </si>
  <si>
    <t>P = Peas</t>
  </si>
  <si>
    <t>L = Lentils</t>
  </si>
  <si>
    <t>SC = Spring Canola</t>
  </si>
  <si>
    <t>G = Garbanzos</t>
  </si>
  <si>
    <t>CC = Cover Crop (Value Blend)</t>
  </si>
  <si>
    <t>By Parcel type:</t>
  </si>
  <si>
    <t>Scouting Assessment</t>
  </si>
  <si>
    <t>Planning</t>
  </si>
  <si>
    <t>Public outreach &amp; communication</t>
  </si>
  <si>
    <t>Activity</t>
  </si>
  <si>
    <t>Fencing</t>
  </si>
  <si>
    <t>Signage</t>
  </si>
  <si>
    <t>Year</t>
  </si>
  <si>
    <t>Monitoring</t>
  </si>
  <si>
    <t>48 hours each spring</t>
  </si>
  <si>
    <t>$35 per hour</t>
  </si>
  <si>
    <t>Rate, materials, other</t>
  </si>
  <si>
    <t>40 hours</t>
  </si>
  <si>
    <t>$35 per hour, including flagging, GIS work</t>
  </si>
  <si>
    <t>80 hours</t>
  </si>
  <si>
    <t xml:space="preserve">$55 per hour  </t>
  </si>
  <si>
    <t>1 large sign</t>
  </si>
  <si>
    <t>Prescribed burning</t>
  </si>
  <si>
    <t>Grass herbicide</t>
  </si>
  <si>
    <t>Hours, timing</t>
  </si>
  <si>
    <t>Glyphosate treatment after green up</t>
  </si>
  <si>
    <t>Summary of Returns by Costs by Land Type ($/acre/yr)</t>
  </si>
  <si>
    <t>Plugs:</t>
  </si>
  <si>
    <t>8 hours @ $28 per hour</t>
  </si>
  <si>
    <t>Spot spray 40 hours @ $28 per hour</t>
  </si>
  <si>
    <t>Triclopyr 4 @ 2%, 2 person with backpack sprayers, 1 person on ATV</t>
  </si>
  <si>
    <t>Envoy</t>
  </si>
  <si>
    <t>Use boom sprayer (8' boom) if more than 25% needs spraying</t>
  </si>
  <si>
    <t>Custom rate $3 per linear foot for 4-strand barb wire, approximately 1 mile (5,280 ft)</t>
  </si>
  <si>
    <t>Triclopyr 4</t>
  </si>
  <si>
    <t>Backpack sprayer</t>
  </si>
  <si>
    <t>Note: Land size is assumed to be 50 acres for the purposes of machinery cost calculations.</t>
  </si>
  <si>
    <t>Scouting</t>
  </si>
  <si>
    <t>Community Outreach</t>
  </si>
  <si>
    <t>parcel</t>
  </si>
  <si>
    <t>Burn crew, per day</t>
  </si>
  <si>
    <t>Hourly management costs</t>
  </si>
  <si>
    <t>Variable Costs per Acre</t>
  </si>
  <si>
    <t xml:space="preserve">Seeds </t>
  </si>
  <si>
    <t>Per Unit</t>
  </si>
  <si>
    <t>110HP-WT JD 4000</t>
  </si>
  <si>
    <t>36' Pull Sprayer</t>
  </si>
  <si>
    <t>6' Bush Hog</t>
  </si>
  <si>
    <t>8' Boom or Spot Sprayer w/ 31-gal tank</t>
  </si>
  <si>
    <t>Pulled with JD 4000 tractor:</t>
  </si>
  <si>
    <t>Pulled with 4WD-ATV:</t>
  </si>
  <si>
    <t>Note: Parcel size is assumed to be 50 acres for the purposes of machinery cost calculations.</t>
  </si>
  <si>
    <t>8' Truax Drop Seeder</t>
  </si>
  <si>
    <t>linear foot</t>
  </si>
  <si>
    <t>Note: Per hour machinery costs can be changed in this master table and they will update throughout. Per acre costs are calculated in the Machine Cost program using the values listed in the Machinery Complement tab. You can also delete or insert lines in the individual crop machinery cost tables and the budget amounts will be recalculated.</t>
  </si>
  <si>
    <t>Machinery Costs by Operation and Implement ($/acre) from the University of Idaho Machinery Cost Calculator (files available upon request)</t>
  </si>
  <si>
    <t>Power unit</t>
  </si>
  <si>
    <t>Implement</t>
  </si>
  <si>
    <t>None</t>
  </si>
  <si>
    <t>JD 4000 Tractor (110 horsepower, 2WD)</t>
  </si>
  <si>
    <t>Plugs</t>
  </si>
  <si>
    <t>Structures:</t>
  </si>
  <si>
    <t>Assuming $22 per gallon, with adjuvants</t>
  </si>
  <si>
    <t>$105.46 per gal with free shipping, DoMyOwn.com</t>
  </si>
  <si>
    <t>Cost/Parcel</t>
  </si>
  <si>
    <t>Parcel Size (acres)</t>
  </si>
  <si>
    <t>Orange Type: You may adjust data in red type. All other data will adjust automatically to these changes.</t>
  </si>
  <si>
    <t>See Machinery Costs tab for operations.</t>
  </si>
  <si>
    <t>Allocated over the whole parcel on a per acre basis.</t>
  </si>
  <si>
    <t>Total Costs per Parcel (Variable plus Fixed)</t>
  </si>
  <si>
    <r>
      <t>1</t>
    </r>
    <r>
      <rPr>
        <sz val="10"/>
        <rFont val="Arial"/>
        <family val="2"/>
      </rPr>
      <t>Calculated at 5.0% interest per year. This value can be changed globally in the Input Costs worksheet.</t>
    </r>
  </si>
  <si>
    <t>This would be 82.5 hours (1.65 * 50) of labor over 50 acres.</t>
  </si>
  <si>
    <t>% of land</t>
  </si>
  <si>
    <t>ea</t>
  </si>
  <si>
    <t>Spring grassy weed control</t>
  </si>
  <si>
    <t>Land Cost:</t>
  </si>
  <si>
    <t>Assume 5% capital recovery per year</t>
  </si>
  <si>
    <t>Capital Recovery Rate on Land</t>
  </si>
  <si>
    <t>Annual value</t>
  </si>
  <si>
    <t>YEAR ONE</t>
  </si>
  <si>
    <t>YEAR TWO</t>
  </si>
  <si>
    <t>YEAR THREE</t>
  </si>
  <si>
    <t>YEAR FOUR</t>
  </si>
  <si>
    <t>YEAR FIVE</t>
  </si>
  <si>
    <t>YEAR SIX</t>
  </si>
  <si>
    <t>YEAR SEVEN</t>
  </si>
  <si>
    <t>YEAR EIGHT</t>
  </si>
  <si>
    <t>Description:</t>
  </si>
  <si>
    <t xml:space="preserve">AVERAGE COST </t>
  </si>
  <si>
    <t>NET PRESENT VALUE (CURRENT VALUE OF ALL COSTS)</t>
  </si>
  <si>
    <t>Spring grassy weed control, all acreage</t>
  </si>
  <si>
    <t>Percent of parcel</t>
  </si>
  <si>
    <t>JD 4000 tractor, 8' boom sprayer</t>
  </si>
  <si>
    <t>Custom Operations:</t>
  </si>
  <si>
    <t>4-strand barb wire fence construction</t>
  </si>
  <si>
    <t>Native Fescue Seed</t>
  </si>
  <si>
    <t>YEAR NINE</t>
  </si>
  <si>
    <t>per parcel</t>
  </si>
  <si>
    <t>Non-Ionic Surfactant</t>
  </si>
  <si>
    <t>Non-ionic surfactant</t>
  </si>
  <si>
    <t>$50 per gallon per Wilderman</t>
  </si>
  <si>
    <t>Assumes 1 hour per acre, so about 8 hours per day</t>
  </si>
  <si>
    <t>4 hours</t>
  </si>
  <si>
    <t>Weed control</t>
  </si>
  <si>
    <t>JD 4000 tractor, 8' Truax drop seeder</t>
  </si>
  <si>
    <t>Seeding: Native fescue</t>
  </si>
  <si>
    <t>Truax drop seeder, 6' width</t>
  </si>
  <si>
    <t>Approximately $100 per acre for native fescue seed, 4-8 lb per acre</t>
  </si>
  <si>
    <t>Cost</t>
  </si>
  <si>
    <t>Garlon 3A (for forbes)</t>
  </si>
  <si>
    <t>Envoy (for grasses)</t>
  </si>
  <si>
    <t>Assuming $68 per gallon (David Wilderman). Sprays it at 2% concentration, so 2.6 oz per gallon of spray. Fall spot treatment uses about 3 gallons per 10 acres. Note: Sanders says it's $40 per gallon. Maybe that's in bulk.</t>
  </si>
  <si>
    <t>Clethodim (for grasses)</t>
  </si>
  <si>
    <t>$80 per gallon, per Sanders</t>
  </si>
  <si>
    <t>Milestone</t>
  </si>
  <si>
    <t>Summer weed control: Milestone for ag weeds</t>
  </si>
  <si>
    <t>Spring weed control: Grass herbicide</t>
  </si>
  <si>
    <t>Fusilade, clethodim, or Envoy</t>
  </si>
  <si>
    <t>2020 Prairie Habitat Restoration Budgets: Abandoned Cropland</t>
  </si>
  <si>
    <r>
      <t xml:space="preserve">Costs for Restoring Prairie Habitat on Abandoned Cropland, Southwest Washington State, </t>
    </r>
    <r>
      <rPr>
        <b/>
        <sz val="12"/>
        <color rgb="FFFF0000"/>
        <rFont val="Arial"/>
        <family val="2"/>
      </rPr>
      <t>YEAR 12</t>
    </r>
  </si>
  <si>
    <r>
      <t xml:space="preserve">Costs for Restoring Prairie Habitat on Abandoned Cropland, Southwest Washington State, </t>
    </r>
    <r>
      <rPr>
        <b/>
        <sz val="12"/>
        <color rgb="FFFF0000"/>
        <rFont val="Arial"/>
        <family val="2"/>
      </rPr>
      <t>YEAR 11</t>
    </r>
  </si>
  <si>
    <r>
      <t xml:space="preserve">Costs for Restoring Prairie Habitat on Abandoned Cropland, Southwest Washington State, </t>
    </r>
    <r>
      <rPr>
        <b/>
        <sz val="12"/>
        <color rgb="FFFF0000"/>
        <rFont val="Arial"/>
        <family val="2"/>
      </rPr>
      <t>YEAR 10</t>
    </r>
  </si>
  <si>
    <r>
      <t xml:space="preserve">Costs for Restoring Prairie Habitat on Abandoned Cropland, Southwest Washington State, </t>
    </r>
    <r>
      <rPr>
        <b/>
        <sz val="12"/>
        <color rgb="FFFF0000"/>
        <rFont val="Arial"/>
        <family val="2"/>
      </rPr>
      <t>YEAR 9</t>
    </r>
  </si>
  <si>
    <r>
      <t xml:space="preserve">Costs for Restoring Prairie Habitat on Abandoned Cropland, Southwest Washington State, </t>
    </r>
    <r>
      <rPr>
        <b/>
        <sz val="12"/>
        <color rgb="FFFF0000"/>
        <rFont val="Arial"/>
        <family val="2"/>
      </rPr>
      <t>YEAR 8</t>
    </r>
  </si>
  <si>
    <r>
      <t xml:space="preserve">Costs for Restoring Prairie Habitat on Abandoned Cropland, Southwest Washington State, </t>
    </r>
    <r>
      <rPr>
        <b/>
        <sz val="12"/>
        <color rgb="FFFF0000"/>
        <rFont val="Arial"/>
        <family val="2"/>
      </rPr>
      <t>YEAR 7</t>
    </r>
  </si>
  <si>
    <r>
      <t xml:space="preserve">Costs for Restoring Prairie Habitat on Abandoned Cropland, Southwest Washington State, </t>
    </r>
    <r>
      <rPr>
        <b/>
        <sz val="12"/>
        <color rgb="FFFF0000"/>
        <rFont val="Arial"/>
        <family val="2"/>
      </rPr>
      <t>YEAR 6</t>
    </r>
  </si>
  <si>
    <r>
      <t xml:space="preserve">Costs for Restoring Prairie Habitat on Abandoned Cropland, Southwest Washington State, </t>
    </r>
    <r>
      <rPr>
        <b/>
        <sz val="12"/>
        <color rgb="FFFF0000"/>
        <rFont val="Arial"/>
        <family val="2"/>
      </rPr>
      <t>YEAR 5</t>
    </r>
  </si>
  <si>
    <r>
      <t xml:space="preserve">Costs for Restoring Prairie Habitat on Abandoned Cropland, Southwest Washington State, </t>
    </r>
    <r>
      <rPr>
        <b/>
        <sz val="12"/>
        <color rgb="FFFF0000"/>
        <rFont val="Arial"/>
        <family val="2"/>
      </rPr>
      <t>YEAR 4</t>
    </r>
  </si>
  <si>
    <r>
      <t xml:space="preserve">Costs for Restoring Prairie Habitat on Abandoned Cropland, Southwest Washington State, </t>
    </r>
    <r>
      <rPr>
        <b/>
        <sz val="12"/>
        <color rgb="FFFF0000"/>
        <rFont val="Arial"/>
        <family val="2"/>
      </rPr>
      <t>YEAR 3</t>
    </r>
  </si>
  <si>
    <r>
      <t xml:space="preserve">Costs for Restoring Prairie Habitat on Abandoned Cropland, Southwest Washington State, </t>
    </r>
    <r>
      <rPr>
        <b/>
        <sz val="12"/>
        <color rgb="FFFF0000"/>
        <rFont val="Arial"/>
        <family val="2"/>
      </rPr>
      <t>YEAR 2</t>
    </r>
  </si>
  <si>
    <r>
      <t xml:space="preserve">Costs for Restoring Prairie Habitat on Abandoned Cropland, Southwest Washington State, </t>
    </r>
    <r>
      <rPr>
        <b/>
        <sz val="12"/>
        <color rgb="FFFF0000"/>
        <rFont val="Arial"/>
        <family val="2"/>
      </rPr>
      <t>YEAR 1</t>
    </r>
  </si>
  <si>
    <r>
      <t xml:space="preserve">Costs for Restoring Prairie Habitat on Abandoned Cropland, Southwest Washington State, </t>
    </r>
    <r>
      <rPr>
        <b/>
        <sz val="12"/>
        <color rgb="FFFF0000"/>
        <rFont val="Arial"/>
        <family val="2"/>
      </rPr>
      <t>YEAR 13</t>
    </r>
  </si>
  <si>
    <r>
      <t xml:space="preserve">Costs for Restoring Prairie Habitat on Abandoned Cropland, Southwest Washington State, </t>
    </r>
    <r>
      <rPr>
        <b/>
        <sz val="12"/>
        <color rgb="FFFF0000"/>
        <rFont val="Arial"/>
        <family val="2"/>
      </rPr>
      <t>YEAR 14</t>
    </r>
  </si>
  <si>
    <t>Abandoned Cropland</t>
  </si>
  <si>
    <t>YEAR TEN</t>
  </si>
  <si>
    <t>YEAR ELEVEN</t>
  </si>
  <si>
    <t>YEAR TWELVE</t>
  </si>
  <si>
    <t>YEAR THIRTEEN</t>
  </si>
  <si>
    <t>YEAR FOURTEEN</t>
  </si>
  <si>
    <t>Little or no native plant community present</t>
  </si>
  <si>
    <t xml:space="preserve">Spray weeds </t>
  </si>
  <si>
    <t>Spray weeds</t>
  </si>
  <si>
    <t>Spray glyphosate on all acreage</t>
  </si>
  <si>
    <t>24 hours @ $28 per acre</t>
  </si>
  <si>
    <t>JD 4000 series (100 to 155 hp) tractor, 8' boom sprayer, 18 acres per day</t>
  </si>
  <si>
    <t>Seeding: Forbs</t>
  </si>
  <si>
    <t>Approximately $650 per acre for native forbs</t>
  </si>
  <si>
    <t>Burn each parcel every 5 years</t>
  </si>
  <si>
    <t>Activities for Prairie Restoration on Abandoned Cropland, 50 acres, YEAR ONE</t>
  </si>
  <si>
    <t>Activities for Prairie Restoration on Abandoned Cropland, 50 acres, YEAR TWO</t>
  </si>
  <si>
    <t>Activities for Prairie Restoration on Abandoned Cropland, 50 acres, YEAR THREE</t>
  </si>
  <si>
    <t>Activities for Prairie Restoration on Abandoned Cropland, 50 acres, YEAR FOUR</t>
  </si>
  <si>
    <t>Planting plugs</t>
  </si>
  <si>
    <t>Burn every 5 years</t>
  </si>
  <si>
    <t>Activities for Prairie Restoration on Abandoned Cropland, YEAR FIVE</t>
  </si>
  <si>
    <t>Activities for Prairie Restoration on Abandoned Cropland, 50 acres, YEAR SIX</t>
  </si>
  <si>
    <t>Native plant seed @ $300 per acre</t>
  </si>
  <si>
    <t>Activities for Prairie Restoration on Abandoned Cropland, 50 acres, YEAR FOURTEEN</t>
  </si>
  <si>
    <t>Activities for Prairie Restoration on Abandoned Cropland, 50 acres, YEAR SEVEN</t>
  </si>
  <si>
    <t>Activities for Prairie Restoration on Abandoned Cropland, 50 acres, YEAR EIGHT</t>
  </si>
  <si>
    <t>Activities for Prairie Restoration on Abandoned Cropland, 50 acres, YEAR TEN</t>
  </si>
  <si>
    <t>Activities for Prairie Restoration on Abandoned Cropland, 50 acres, YEAR ELEVEN</t>
  </si>
  <si>
    <t>Activities for Prairie Restoration on Abandoned Cropland, 50 acres, YEAR TWELVE</t>
  </si>
  <si>
    <t>Activities for Prairie Restoration on Abandoned Cropland, 50 acres, YEAR THIRTEEN</t>
  </si>
  <si>
    <t>6' Truax drop seeder, 16 hours @ $28 per hour</t>
  </si>
  <si>
    <r>
      <t xml:space="preserve">Machinery Costs for Abandoned Cropland Habitat Restoration ($/acre) </t>
    </r>
    <r>
      <rPr>
        <b/>
        <sz val="12"/>
        <color rgb="FFFF0000"/>
        <rFont val="Arial"/>
        <family val="2"/>
      </rPr>
      <t>YEAR ONE</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</si>
  <si>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TWO</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</si>
  <si>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THREE</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</si>
  <si>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FOUR</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</si>
  <si>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FIVE</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</si>
  <si>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SIX</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</si>
  <si>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SEVEN</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</si>
  <si>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EIGHT</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</si>
  <si>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NINE</t>
    </r>
    <r>
      <rPr>
        <b/>
        <sz val="12"/>
        <rFont val="Arial"/>
        <family val="2"/>
      </rPr>
      <t xml:space="preserve"> from the University of Idaho Machinery Cost Calculator</t>
    </r>
  </si>
  <si>
    <t>Spray all ground with glyphosate</t>
  </si>
  <si>
    <t>Seed with native fescue</t>
  </si>
  <si>
    <t>Seed with forbs</t>
  </si>
  <si>
    <t>Spray with glyphosate after burning</t>
  </si>
  <si>
    <t>Plant seed</t>
  </si>
  <si>
    <t>Plant seed as needed</t>
  </si>
  <si>
    <r>
      <t xml:space="preserve">Machinery Costs for Abandoned Cropland Habitat Restoration ($/acre) </t>
    </r>
    <r>
      <rPr>
        <b/>
        <sz val="12"/>
        <color rgb="FFFF0000"/>
        <rFont val="Arial"/>
        <family val="2"/>
      </rPr>
      <t>YEAR TEN</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</si>
  <si>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ELEVEN</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</si>
  <si>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TWELVE</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</si>
  <si>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THIRTEEN</t>
    </r>
    <r>
      <rPr>
        <b/>
        <sz val="12"/>
        <rFont val="Arial"/>
        <family val="2"/>
      </rPr>
      <t xml:space="preserve"> from the University of Idaho Machinery Cost Calculator</t>
    </r>
  </si>
  <si>
    <r>
      <t xml:space="preserve">Machinery Costs for Abandoned Cropland Habitat Restoration ($/acre) </t>
    </r>
    <r>
      <rPr>
        <b/>
        <sz val="12"/>
        <color rgb="FFFF0000"/>
        <rFont val="Arial"/>
        <family val="2"/>
      </rPr>
      <t>YEAR FOURTEEN</t>
    </r>
    <r>
      <rPr>
        <b/>
        <sz val="12"/>
        <rFont val="Arial"/>
        <family val="2"/>
      </rPr>
      <t xml:space="preserve"> from the University of Idaho Machinery Cost Calculator</t>
    </r>
  </si>
  <si>
    <t>$119.95 per quart, Walmart.com</t>
  </si>
  <si>
    <t>Garlon, spot treatment, forbs</t>
  </si>
  <si>
    <t>Milestone, ag weeds, spot treatment</t>
  </si>
  <si>
    <t>Envoy, grassy weeds, spot treatment</t>
  </si>
  <si>
    <t>Native plant plugs</t>
  </si>
  <si>
    <t>foot</t>
  </si>
  <si>
    <t>4WD-ATV + 8' Boom or Spot Sprayer w/ 31-gal tank</t>
  </si>
  <si>
    <t>Costs for Restoring Prairie Habitat by Initial Land Characteristics: Abandoned Cropland, Costs per Acre and Costs per 50-Acre Parcel</t>
  </si>
  <si>
    <t>Spray herbicide post burning</t>
  </si>
  <si>
    <t>Percent</t>
  </si>
  <si>
    <t>Treated</t>
  </si>
  <si>
    <t>NEED PHOTO!</t>
  </si>
  <si>
    <t>Burn crew</t>
  </si>
  <si>
    <t>day</t>
  </si>
  <si>
    <t>Misc.:</t>
  </si>
  <si>
    <t>each</t>
  </si>
  <si>
    <t>Native plant plugs, including labor</t>
  </si>
  <si>
    <t>2000 estimate (can be changed in Input Prices tab)</t>
  </si>
  <si>
    <t xml:space="preserve">This information reflects spreadsheet data. Any changes in percentages need to be made on the individual yearly budgets, and they will be reflected here. </t>
  </si>
  <si>
    <t>Fall weed control: Garlon for broom, Triclopyr 4 for other invasives</t>
  </si>
  <si>
    <t>Invasive weed control in fall: Garlon for broom, Triclopyr 4 for other invasives</t>
  </si>
  <si>
    <t>Seeding native fescue into burned ground</t>
  </si>
  <si>
    <t xml:space="preserve">Fescue seed </t>
  </si>
  <si>
    <t>Cost is for the whole parcel, then spread on a per acre basis.</t>
  </si>
  <si>
    <t>See Machinery Costs tab for detail.</t>
  </si>
  <si>
    <r>
      <rPr>
        <vertAlign val="superscript"/>
        <sz val="10"/>
        <rFont val="Arial"/>
        <family val="2"/>
      </rPr>
      <t>2</t>
    </r>
    <r>
      <rPr>
        <sz val="10"/>
        <rFont val="Arial"/>
        <family val="2"/>
      </rPr>
      <t>Calculated at 5.0% interest per year. This value can be changed globally in the Input Costs worksheet.</t>
    </r>
  </si>
  <si>
    <r>
      <rPr>
        <vertAlign val="superscript"/>
        <sz val="10"/>
        <rFont val="Arial"/>
        <family val="2"/>
      </rPr>
      <t>1</t>
    </r>
    <r>
      <rPr>
        <sz val="10"/>
        <rFont val="Arial"/>
        <family val="2"/>
      </rPr>
      <t>Assumes 2% concentration, or 2.6 oz of Garlon per gallon, and 3 gallons covers 10 acres. Per acre, this is 0.3 gallons of solution and 0.78 oz of Garlon.</t>
    </r>
  </si>
  <si>
    <r>
      <t>Operating Interest</t>
    </r>
    <r>
      <rPr>
        <b/>
        <i/>
        <vertAlign val="superscript"/>
        <sz val="10"/>
        <rFont val="Arial"/>
        <family val="2"/>
      </rPr>
      <t>2</t>
    </r>
  </si>
  <si>
    <t>Land Cost (capital recovery factor x land value)</t>
  </si>
  <si>
    <t>Activities for Prairie Restoration on Abandoned Cropland, 50 acres, YEAR NINE</t>
  </si>
  <si>
    <t>Costs for Restoring Prairie Habitat on Abandoned Cropland, Southwest Washington State, AVERAGE/YEAR</t>
  </si>
  <si>
    <t>ANNUAL EQUIV. ANNUITY*</t>
  </si>
  <si>
    <r>
      <t>*Note: Annual equivalent annuity is calculated as r(NPV)/(1 – (1 + r)</t>
    </r>
    <r>
      <rPr>
        <i/>
        <vertAlign val="superscript"/>
        <sz val="11"/>
        <rFont val="Calibri"/>
        <family val="2"/>
      </rPr>
      <t>-n</t>
    </r>
    <r>
      <rPr>
        <i/>
        <sz val="11"/>
        <rFont val="Calibri"/>
        <family val="2"/>
      </rPr>
      <t xml:space="preserve"> ) where r = interest rate and n = number of years. In this example, r = 5%. AEA compares cropping systems with different timespans on an annual basis.</t>
    </r>
  </si>
  <si>
    <t>$7500 per burn day; pre-burn fireline preparation included</t>
  </si>
  <si>
    <t>Native Forb Follow-up</t>
  </si>
  <si>
    <t>Native Forb Seed</t>
  </si>
  <si>
    <t>Approx. 5000 plugs per acre @ $1 per plug including labor</t>
  </si>
  <si>
    <t>$100 per acre</t>
  </si>
  <si>
    <t xml:space="preserve">Seed native forbs </t>
  </si>
  <si>
    <t>Follow-up native seed</t>
  </si>
  <si>
    <t>Follow-up native forb seeding, as needed</t>
  </si>
  <si>
    <t>Seeding native forbs into burned ground</t>
  </si>
  <si>
    <t>Follow-up forb into burned ground</t>
  </si>
  <si>
    <t>Fescue seed into burned ground</t>
  </si>
  <si>
    <t>Varies by year</t>
  </si>
  <si>
    <t>Seed native fescue</t>
  </si>
  <si>
    <t>Spray glyphosate on all acreage, seed native fescue.</t>
  </si>
  <si>
    <t>Spray weeds, seed forbs</t>
  </si>
  <si>
    <t>Follow-up native forb seed</t>
  </si>
  <si>
    <t>Burn, follow-up native forb seed, plugs</t>
  </si>
  <si>
    <t>Burn, then seed fescue, plant plugs</t>
  </si>
  <si>
    <t>Burn, follow-up native forb seed</t>
  </si>
  <si>
    <t>Weed control, unburned land</t>
  </si>
  <si>
    <t>Reduce hours by what percent?</t>
  </si>
  <si>
    <t>Land</t>
  </si>
  <si>
    <t>Machinery Fixed Costs</t>
  </si>
  <si>
    <t>Average across years</t>
  </si>
  <si>
    <t>less fixed costs</t>
  </si>
  <si>
    <t>Abandoned Crop</t>
  </si>
  <si>
    <t>management consultant</t>
  </si>
  <si>
    <t>See Machinery Costs tab for detail. This has machinery labor operating costs as well</t>
  </si>
  <si>
    <t>Machinery labor operating costs to post to ag support sector</t>
  </si>
  <si>
    <t>custom services hired; this is pretty much burn crew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</si>
</sst>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s>
  <fonts count="57" x14ac:knownFonts="1">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sz val="8"/>
      <name val="Verdana"/>
      <family val="2"/>
    </font>
    <font>
      <b/>
      <sz val="12"/>
      <name val="Arial"/>
      <family val="2"/>
    </font>
    <font>
      <sz val="11"/>
      <name val="Arial"/>
      <family val="2"/>
    </font>
    <font>
      <b/>
      <sz val="12"/>
      <color indexed="10"/>
      <name val="Arial"/>
      <family val="2"/>
    </font>
    <font>
      <i/>
      <sz val="10"/>
      <name val="Arial"/>
      <family val="2"/>
    </font>
    <font>
      <sz val="12"/>
      <name val="Times New Roman"/>
      <family val="1"/>
    </font>
    <font>
      <b/>
      <sz val="12"/>
      <name val="Times New Roman"/>
      <family val="1"/>
    </font>
    <font>
      <sz val="10"/>
      <name val="Arial"/>
      <family val="2"/>
    </font>
    <font>
      <i/>
      <sz val="10"/>
      <name val="Arial"/>
      <family val="2"/>
    </font>
    <font>
      <sz val="10"/>
      <color indexed="10"/>
      <name val="Arial"/>
      <family val="2"/>
    </font>
    <font>
      <b/>
      <sz val="10"/>
      <name val="Arial"/>
      <family val="2"/>
    </font>
    <font>
      <b/>
      <i/>
      <sz val="10"/>
      <color indexed="10"/>
      <name val="Arial"/>
      <family val="2"/>
    </font>
    <font>
      <sz val="10"/>
      <color indexed="10"/>
      <name val="Arial"/>
      <family val="2"/>
    </font>
    <font>
      <sz val="9"/>
      <name val="Arial"/>
      <family val="2"/>
    </font>
    <font>
      <i/>
      <sz val="9"/>
      <name val="Arial"/>
      <family val="2"/>
    </font>
    <font>
      <sz val="9"/>
      <name val="Arial"/>
      <family val="2"/>
    </font>
    <font>
      <b/>
      <sz val="10"/>
      <name val="Arial"/>
      <family val="2"/>
    </font>
    <font>
      <b/>
      <i/>
      <sz val="10"/>
      <name val="Arial"/>
      <family val="2"/>
    </font>
    <font>
      <sz val="10"/>
      <name val="Arial"/>
      <family val="2"/>
    </font>
    <font>
      <vertAlign val="superscript"/>
      <sz val="10"/>
      <name val="Arial"/>
      <family val="2"/>
    </font>
    <font>
      <sz val="10"/>
      <name val="Arial"/>
      <family val="2"/>
    </font>
    <font>
      <i/>
      <sz val="10"/>
      <name val="Arial"/>
      <family val="2"/>
    </font>
    <font>
      <sz val="10"/>
      <name val="Arial"/>
      <family val="2"/>
    </font>
    <font>
      <b/>
      <sz val="14"/>
      <color indexed="8"/>
      <name val="Times New Roman"/>
      <family val="1"/>
    </font>
    <font>
      <b/>
      <i/>
      <vertAlign val="superscript"/>
      <sz val="10"/>
      <name val="Arial"/>
      <family val="2"/>
    </font>
    <font>
      <b/>
      <sz val="10"/>
      <color rgb="FFFF0000"/>
      <name val="Arial"/>
      <family val="2"/>
    </font>
    <font>
      <sz val="10"/>
      <color rgb="FFFF0000"/>
      <name val="Arial"/>
      <family val="2"/>
    </font>
    <font>
      <b/>
      <sz val="10"/>
      <color rgb="FF0000FF"/>
      <name val="Arial"/>
      <family val="2"/>
    </font>
    <font>
      <sz val="10"/>
      <color rgb="FF0000FF"/>
      <name val="Arial"/>
      <family val="2"/>
    </font>
    <font>
      <b/>
      <sz val="10"/>
      <color rgb="FFFF3300"/>
      <name val="Arial"/>
      <family val="2"/>
    </font>
    <font>
      <sz val="10"/>
      <color rgb="FF00B050"/>
      <name val="Arial"/>
      <family val="2"/>
    </font>
    <font>
      <b/>
      <sz val="10"/>
      <color rgb="FF7030A0"/>
      <name val="Arial"/>
      <family val="2"/>
    </font>
    <font>
      <b/>
      <sz val="10"/>
      <color rgb="FF00B050"/>
      <name val="Arial"/>
      <family val="2"/>
    </font>
    <font>
      <b/>
      <sz val="10"/>
      <color rgb="FF0070C0"/>
      <name val="Arial"/>
      <family val="2"/>
    </font>
    <font>
      <b/>
      <sz val="10"/>
      <color rgb="FF00B0F0"/>
      <name val="Arial"/>
      <family val="2"/>
    </font>
    <font>
      <sz val="10"/>
      <color rgb="FFFF3300"/>
      <name val="Arial"/>
      <family val="2"/>
    </font>
    <font>
      <b/>
      <sz val="10"/>
      <color rgb="FF006600"/>
      <name val="Arial"/>
      <family val="2"/>
    </font>
    <font>
      <sz val="10"/>
      <name val="Arial"/>
      <family val="2"/>
    </font>
    <font>
      <sz val="10"/>
      <name val="Arial"/>
      <family val="2"/>
    </font>
    <font>
      <b/>
      <sz val="11"/>
      <color theme="0"/>
      <name val="Calibri"/>
      <family val="2"/>
      <scheme val="minor"/>
    </font>
    <font>
      <sz val="11"/>
      <color theme="0"/>
      <name val="Calibri"/>
      <family val="2"/>
      <scheme val="minor"/>
    </font>
    <font>
      <sz val="10"/>
      <color indexed="12"/>
      <name val="Arial"/>
      <family val="2"/>
    </font>
    <font>
      <b/>
      <sz val="12"/>
      <color rgb="FFFF0000"/>
      <name val="Arial"/>
      <family val="2"/>
    </font>
    <font>
      <sz val="9"/>
      <color indexed="81"/>
      <name val="Tahoma"/>
      <family val="2"/>
    </font>
    <font>
      <b/>
      <sz val="9"/>
      <color indexed="81"/>
      <name val="Tahoma"/>
      <family val="2"/>
    </font>
    <font>
      <i/>
      <sz val="11"/>
      <name val="Calibri"/>
      <family val="2"/>
    </font>
    <font>
      <i/>
      <vertAlign val="superscript"/>
      <sz val="11"/>
      <name val="Calibri"/>
      <family val="2"/>
    </font>
    <font>
      <b/>
      <sz val="10"/>
      <color indexed="12"/>
      <name val="Arial"/>
      <family val="2"/>
    </font>
    <font>
      <b/>
      <sz val="10"/>
      <color theme="1"/>
      <name val="Arial"/>
      <family val="2"/>
    </font>
  </fonts>
  <fills count="19">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theme="6" tint="0.59999389629810485"/>
        <bgColor indexed="64"/>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solid">
        <fgColor theme="6"/>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s>
  <borders count="1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8" tint="0.79998168889431442"/>
      </bottom>
      <diagonal/>
    </border>
  </borders>
  <cellStyleXfs count="6">
    <xf numFmtId="0" fontId="0" fillId="0" borderId="0"/>
    <xf numFmtId="43" fontId="30" fillId="0" borderId="0" applyFont="0" applyFill="0" applyBorder="0" applyAlignment="0" applyProtection="0"/>
    <xf numFmtId="0" fontId="7" fillId="0" borderId="0" applyNumberFormat="0" applyFill="0" applyBorder="0" applyAlignment="0" applyProtection="0">
      <alignment vertical="top"/>
      <protection locked="0"/>
    </xf>
    <xf numFmtId="9" fontId="45" fillId="0" borderId="0" applyFont="0" applyFill="0" applyBorder="0" applyAlignment="0" applyProtection="0"/>
    <xf numFmtId="44" fontId="46" fillId="0" borderId="0" applyFont="0" applyFill="0" applyBorder="0" applyAlignment="0" applyProtection="0"/>
    <xf numFmtId="0" fontId="48" fillId="12" borderId="0" applyNumberFormat="0" applyBorder="0" applyAlignment="0" applyProtection="0"/>
  </cellStyleXfs>
  <cellXfs count="508">
    <xf numFmtId="0" fontId="0" fillId="0" borderId="0" xfId="0"/>
    <xf numFmtId="0" fontId="3" fillId="2" borderId="0" xfId="0" applyFont="1" applyFill="1" applyBorder="1"/>
    <xf numFmtId="0" fontId="0" fillId="2" borderId="0" xfId="0" applyFill="1"/>
    <xf numFmtId="164" fontId="0" fillId="3" borderId="0" xfId="0" applyNumberFormat="1" applyFill="1"/>
    <xf numFmtId="0" fontId="0" fillId="0" borderId="0" xfId="0" applyAlignment="1">
      <alignment horizontal="center" vertical="center"/>
    </xf>
    <xf numFmtId="0" fontId="3" fillId="2" borderId="0" xfId="0" applyFont="1" applyFill="1"/>
    <xf numFmtId="0" fontId="4" fillId="2" borderId="0" xfId="0" applyFont="1" applyFill="1" applyAlignment="1">
      <alignment horizontal="center"/>
    </xf>
    <xf numFmtId="0" fontId="0" fillId="0" borderId="0" xfId="0" applyFill="1"/>
    <xf numFmtId="0" fontId="0" fillId="4" borderId="0" xfId="0" applyFill="1"/>
    <xf numFmtId="0" fontId="0" fillId="4" borderId="0" xfId="0" applyFill="1" applyAlignment="1">
      <alignment horizontal="center" vertical="center"/>
    </xf>
    <xf numFmtId="164" fontId="0" fillId="4" borderId="0" xfId="0" applyNumberFormat="1" applyFill="1"/>
    <xf numFmtId="0" fontId="0" fillId="2" borderId="0" xfId="0" applyFill="1" applyAlignment="1">
      <alignment horizontal="center"/>
    </xf>
    <xf numFmtId="0" fontId="6" fillId="4" borderId="0" xfId="0" applyFont="1" applyFill="1"/>
    <xf numFmtId="0" fontId="6" fillId="0" borderId="0" xfId="0" applyFont="1"/>
    <xf numFmtId="0" fontId="0" fillId="4" borderId="0" xfId="0" applyFill="1" applyAlignment="1"/>
    <xf numFmtId="0" fontId="2" fillId="5" borderId="0" xfId="0" applyFont="1" applyFill="1" applyAlignment="1" applyProtection="1">
      <alignment wrapText="1"/>
      <protection locked="0"/>
    </xf>
    <xf numFmtId="0" fontId="6" fillId="2" borderId="1" xfId="0" applyFont="1" applyFill="1" applyBorder="1"/>
    <xf numFmtId="0" fontId="6" fillId="2" borderId="1" xfId="0" applyFont="1" applyFill="1" applyBorder="1" applyAlignment="1">
      <alignment horizontal="center" vertical="center"/>
    </xf>
    <xf numFmtId="164" fontId="6" fillId="3" borderId="1" xfId="0" applyNumberFormat="1" applyFont="1" applyFill="1" applyBorder="1"/>
    <xf numFmtId="0" fontId="1" fillId="0" borderId="0" xfId="0" applyFont="1" applyProtection="1">
      <protection locked="0"/>
    </xf>
    <xf numFmtId="0" fontId="6" fillId="2" borderId="0" xfId="0" applyFont="1" applyFill="1"/>
    <xf numFmtId="0" fontId="6" fillId="2" borderId="0" xfId="0" applyFont="1" applyFill="1" applyAlignment="1">
      <alignment horizontal="center" vertical="center"/>
    </xf>
    <xf numFmtId="164" fontId="6" fillId="3" borderId="0" xfId="0" applyNumberFormat="1" applyFont="1" applyFill="1"/>
    <xf numFmtId="0" fontId="1" fillId="0" borderId="0" xfId="0" applyFont="1" applyAlignment="1">
      <alignment horizontal="center"/>
    </xf>
    <xf numFmtId="0" fontId="1" fillId="0" borderId="0" xfId="0" applyFont="1"/>
    <xf numFmtId="0" fontId="1" fillId="0" borderId="0" xfId="0" applyFont="1" applyAlignment="1">
      <alignment horizontal="center" vertical="center"/>
    </xf>
    <xf numFmtId="0" fontId="0" fillId="0" borderId="0" xfId="0" applyAlignment="1">
      <alignment horizontal="center"/>
    </xf>
    <xf numFmtId="0" fontId="2" fillId="6" borderId="0" xfId="0" applyFont="1" applyFill="1"/>
    <xf numFmtId="0" fontId="1" fillId="4" borderId="0" xfId="0" applyFont="1" applyFill="1"/>
    <xf numFmtId="0" fontId="1" fillId="4" borderId="0" xfId="0" applyFont="1" applyFill="1" applyAlignment="1">
      <alignment horizontal="center"/>
    </xf>
    <xf numFmtId="0" fontId="1" fillId="4" borderId="0" xfId="0" applyFont="1" applyFill="1" applyAlignment="1">
      <alignment horizontal="center" vertical="center"/>
    </xf>
    <xf numFmtId="0" fontId="2" fillId="4" borderId="0" xfId="0" applyFont="1" applyFill="1"/>
    <xf numFmtId="0" fontId="2" fillId="0" borderId="0" xfId="0" applyFont="1"/>
    <xf numFmtId="0" fontId="10" fillId="4" borderId="0" xfId="0" applyFont="1" applyFill="1"/>
    <xf numFmtId="0" fontId="10" fillId="5" borderId="0" xfId="0" applyFont="1" applyFill="1"/>
    <xf numFmtId="0" fontId="10" fillId="2" borderId="0" xfId="0" applyFont="1" applyFill="1"/>
    <xf numFmtId="0" fontId="10" fillId="2" borderId="0" xfId="0" applyFont="1" applyFill="1" applyAlignment="1">
      <alignment horizontal="center"/>
    </xf>
    <xf numFmtId="0" fontId="10" fillId="2" borderId="0" xfId="0" applyFont="1" applyFill="1" applyAlignment="1">
      <alignment horizontal="center" vertical="center"/>
    </xf>
    <xf numFmtId="0" fontId="10" fillId="3" borderId="0" xfId="0" applyFont="1" applyFill="1" applyAlignment="1">
      <alignment horizontal="center"/>
    </xf>
    <xf numFmtId="0" fontId="10" fillId="0" borderId="0" xfId="0" applyFont="1"/>
    <xf numFmtId="0" fontId="10" fillId="2" borderId="0" xfId="0" applyFont="1" applyFill="1" applyBorder="1" applyAlignment="1">
      <alignment horizontal="center"/>
    </xf>
    <xf numFmtId="0" fontId="1" fillId="2" borderId="1" xfId="0" applyFont="1" applyFill="1" applyBorder="1" applyAlignment="1">
      <alignment horizontal="center"/>
    </xf>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2" borderId="0" xfId="0" applyFont="1" applyFill="1"/>
    <xf numFmtId="0" fontId="1" fillId="2" borderId="0" xfId="0" applyFont="1" applyFill="1" applyAlignment="1">
      <alignment horizontal="center"/>
    </xf>
    <xf numFmtId="0" fontId="1" fillId="2" borderId="0" xfId="0" applyFont="1" applyFill="1" applyAlignment="1">
      <alignment horizontal="center" vertical="center"/>
    </xf>
    <xf numFmtId="0" fontId="1" fillId="3" borderId="0" xfId="0" applyFont="1" applyFill="1"/>
    <xf numFmtId="0" fontId="1" fillId="0" borderId="0" xfId="0" applyFont="1" applyBorder="1" applyProtection="1">
      <protection locked="0"/>
    </xf>
    <xf numFmtId="0" fontId="1" fillId="2" borderId="0" xfId="0" applyFont="1" applyFill="1" applyBorder="1"/>
    <xf numFmtId="0" fontId="1" fillId="0" borderId="0" xfId="0" applyFont="1" applyBorder="1" applyAlignment="1" applyProtection="1">
      <alignment horizontal="center" vertical="center"/>
      <protection locked="0"/>
    </xf>
    <xf numFmtId="164" fontId="1" fillId="3" borderId="0" xfId="0" applyNumberFormat="1" applyFont="1" applyFill="1" applyBorder="1" applyProtection="1"/>
    <xf numFmtId="0" fontId="1" fillId="2" borderId="0" xfId="0" applyFont="1" applyFill="1" applyBorder="1" applyAlignment="1">
      <alignment horizontal="center"/>
    </xf>
    <xf numFmtId="0" fontId="1" fillId="2" borderId="0" xfId="0" applyFont="1" applyFill="1" applyBorder="1" applyAlignment="1">
      <alignment horizontal="center" vertical="center"/>
    </xf>
    <xf numFmtId="164" fontId="1" fillId="2" borderId="0" xfId="0" applyNumberFormat="1" applyFont="1" applyFill="1" applyBorder="1" applyAlignment="1">
      <alignment horizontal="center"/>
    </xf>
    <xf numFmtId="164" fontId="1" fillId="2" borderId="0" xfId="0" applyNumberFormat="1" applyFont="1" applyFill="1" applyAlignment="1">
      <alignment horizontal="center"/>
    </xf>
    <xf numFmtId="164" fontId="1" fillId="3" borderId="0" xfId="0" applyNumberFormat="1" applyFont="1" applyFill="1" applyProtection="1"/>
    <xf numFmtId="0" fontId="11" fillId="2" borderId="0" xfId="0" applyFont="1" applyFill="1" applyAlignment="1">
      <alignment horizontal="center"/>
    </xf>
    <xf numFmtId="164" fontId="1" fillId="3" borderId="0" xfId="0" applyNumberFormat="1" applyFont="1" applyFill="1" applyAlignment="1" applyProtection="1">
      <alignment horizontal="left"/>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164" fontId="1" fillId="0" borderId="0" xfId="0" applyNumberFormat="1" applyFont="1" applyAlignment="1" applyProtection="1">
      <alignment horizontal="center"/>
    </xf>
    <xf numFmtId="164" fontId="1" fillId="4" borderId="0" xfId="0" applyNumberFormat="1" applyFont="1" applyFill="1"/>
    <xf numFmtId="164" fontId="1" fillId="3" borderId="0" xfId="0" applyNumberFormat="1" applyFont="1" applyFill="1"/>
    <xf numFmtId="164" fontId="1" fillId="3" borderId="0" xfId="0" applyNumberFormat="1" applyFont="1" applyFill="1" applyAlignment="1">
      <alignment horizontal="left"/>
    </xf>
    <xf numFmtId="0" fontId="1" fillId="2" borderId="0" xfId="0" applyFont="1" applyFill="1" applyAlignment="1" applyProtection="1">
      <alignment horizontal="center"/>
      <protection locked="0"/>
    </xf>
    <xf numFmtId="16" fontId="1" fillId="2" borderId="0" xfId="0" applyNumberFormat="1" applyFont="1" applyFill="1" applyAlignment="1">
      <alignment horizontal="center"/>
    </xf>
    <xf numFmtId="0" fontId="6" fillId="2" borderId="0" xfId="0" applyFont="1" applyFill="1" applyAlignment="1">
      <alignment horizontal="center"/>
    </xf>
    <xf numFmtId="0" fontId="6" fillId="2" borderId="1" xfId="0" applyFont="1" applyFill="1" applyBorder="1" applyAlignment="1">
      <alignment horizontal="center"/>
    </xf>
    <xf numFmtId="0" fontId="6" fillId="2" borderId="0" xfId="0" applyFont="1" applyFill="1" applyAlignment="1" applyProtection="1">
      <protection locked="0"/>
    </xf>
    <xf numFmtId="0" fontId="6" fillId="2" borderId="0" xfId="0" applyFont="1" applyFill="1" applyAlignment="1" applyProtection="1">
      <alignment horizontal="center"/>
      <protection locked="0"/>
    </xf>
    <xf numFmtId="164" fontId="1" fillId="3" borderId="1" xfId="0" applyNumberFormat="1" applyFont="1" applyFill="1" applyBorder="1"/>
    <xf numFmtId="0" fontId="1" fillId="4" borderId="0" xfId="0" applyFont="1" applyFill="1" applyBorder="1"/>
    <xf numFmtId="0" fontId="1" fillId="4" borderId="0" xfId="0" applyFont="1" applyFill="1" applyBorder="1" applyAlignment="1">
      <alignment horizontal="center"/>
    </xf>
    <xf numFmtId="0" fontId="1" fillId="4" borderId="0" xfId="0" applyFont="1" applyFill="1" applyBorder="1" applyAlignment="1">
      <alignment horizontal="center" vertical="center"/>
    </xf>
    <xf numFmtId="49" fontId="1" fillId="2" borderId="0" xfId="0" applyNumberFormat="1" applyFont="1" applyFill="1" applyAlignment="1">
      <alignment horizontal="center"/>
    </xf>
    <xf numFmtId="9" fontId="1" fillId="0" borderId="0" xfId="0" applyNumberFormat="1" applyFont="1" applyAlignment="1" applyProtection="1">
      <alignment horizontal="center"/>
      <protection locked="0"/>
    </xf>
    <xf numFmtId="49" fontId="1" fillId="2" borderId="1" xfId="0" applyNumberFormat="1" applyFont="1" applyFill="1" applyBorder="1" applyAlignment="1">
      <alignment horizontal="center"/>
    </xf>
    <xf numFmtId="0" fontId="1" fillId="2" borderId="2" xfId="0" applyFont="1" applyFill="1" applyBorder="1"/>
    <xf numFmtId="0" fontId="1" fillId="2" borderId="2" xfId="0" applyFont="1" applyFill="1" applyBorder="1" applyAlignment="1">
      <alignment horizontal="center" vertical="center"/>
    </xf>
    <xf numFmtId="0" fontId="1" fillId="2" borderId="2" xfId="0" applyFont="1" applyFill="1" applyBorder="1" applyAlignment="1">
      <alignment horizontal="center"/>
    </xf>
    <xf numFmtId="164" fontId="1" fillId="2" borderId="0" xfId="0" applyNumberFormat="1" applyFont="1" applyFill="1" applyAlignment="1">
      <alignment horizontal="center" vertical="center"/>
    </xf>
    <xf numFmtId="164" fontId="1" fillId="2" borderId="2" xfId="0" applyNumberFormat="1" applyFont="1" applyFill="1" applyBorder="1" applyAlignment="1">
      <alignment horizontal="center"/>
    </xf>
    <xf numFmtId="164" fontId="1" fillId="2" borderId="2" xfId="0" applyNumberFormat="1" applyFont="1" applyFill="1" applyBorder="1" applyAlignment="1">
      <alignment horizontal="center" vertical="center"/>
    </xf>
    <xf numFmtId="165" fontId="1" fillId="2" borderId="0" xfId="0" applyNumberFormat="1" applyFont="1" applyFill="1" applyAlignment="1">
      <alignment horizontal="center" vertical="center"/>
    </xf>
    <xf numFmtId="0" fontId="1" fillId="0" borderId="0" xfId="0" applyFont="1" applyFill="1"/>
    <xf numFmtId="0" fontId="1" fillId="3" borderId="3" xfId="0" applyFont="1" applyFill="1" applyBorder="1"/>
    <xf numFmtId="0" fontId="1" fillId="2" borderId="3" xfId="0" applyFont="1" applyFill="1" applyBorder="1"/>
    <xf numFmtId="0" fontId="9" fillId="6" borderId="0" xfId="0" applyFont="1" applyFill="1"/>
    <xf numFmtId="0" fontId="0" fillId="4" borderId="0" xfId="0" applyFill="1" applyAlignment="1">
      <alignment horizontal="center"/>
    </xf>
    <xf numFmtId="0" fontId="10" fillId="5" borderId="1" xfId="0" applyFont="1" applyFill="1" applyBorder="1"/>
    <xf numFmtId="0" fontId="1" fillId="0" borderId="0" xfId="0" applyFont="1" applyAlignment="1" applyProtection="1">
      <protection locked="0"/>
    </xf>
    <xf numFmtId="0" fontId="1" fillId="2" borderId="0" xfId="0" applyFont="1" applyFill="1" applyProtection="1">
      <protection locked="0"/>
    </xf>
    <xf numFmtId="0" fontId="1" fillId="2" borderId="0" xfId="0" applyFont="1" applyFill="1" applyAlignment="1" applyProtection="1">
      <protection locked="0"/>
    </xf>
    <xf numFmtId="0" fontId="0" fillId="0" borderId="1" xfId="0" applyBorder="1"/>
    <xf numFmtId="0" fontId="0" fillId="0" borderId="0" xfId="0" applyBorder="1"/>
    <xf numFmtId="164" fontId="1" fillId="2" borderId="0" xfId="0" applyNumberFormat="1" applyFont="1" applyFill="1" applyAlignment="1" applyProtection="1">
      <alignment horizontal="center"/>
      <protection locked="0"/>
    </xf>
    <xf numFmtId="0" fontId="6" fillId="6" borderId="0" xfId="0" applyFont="1" applyFill="1" applyBorder="1" applyAlignment="1">
      <alignment horizontal="left"/>
    </xf>
    <xf numFmtId="2" fontId="1" fillId="6" borderId="0" xfId="0" applyNumberFormat="1" applyFont="1" applyFill="1"/>
    <xf numFmtId="0" fontId="1" fillId="6" borderId="0" xfId="0" applyFont="1" applyFill="1"/>
    <xf numFmtId="2" fontId="6" fillId="6" borderId="0" xfId="0" applyNumberFormat="1" applyFont="1" applyFill="1"/>
    <xf numFmtId="0" fontId="3" fillId="6" borderId="0" xfId="0" applyFont="1" applyFill="1" applyAlignment="1">
      <alignment horizontal="center"/>
    </xf>
    <xf numFmtId="0" fontId="1" fillId="6" borderId="0" xfId="0" applyFont="1" applyFill="1" applyAlignment="1" applyProtection="1">
      <alignment horizontal="center"/>
      <protection locked="0"/>
    </xf>
    <xf numFmtId="166" fontId="1" fillId="6" borderId="0" xfId="0" applyNumberFormat="1" applyFont="1" applyFill="1"/>
    <xf numFmtId="0" fontId="1" fillId="6" borderId="0" xfId="0" applyFont="1" applyFill="1" applyAlignment="1">
      <alignment horizontal="center"/>
    </xf>
    <xf numFmtId="164" fontId="1" fillId="6" borderId="0" xfId="0" applyNumberFormat="1" applyFont="1" applyFill="1" applyAlignment="1"/>
    <xf numFmtId="0" fontId="6" fillId="6" borderId="0" xfId="0" applyFont="1" applyFill="1"/>
    <xf numFmtId="0" fontId="6" fillId="6" borderId="0" xfId="0" applyFont="1" applyFill="1" applyProtection="1">
      <protection locked="0"/>
    </xf>
    <xf numFmtId="1" fontId="1" fillId="6" borderId="0" xfId="0" applyNumberFormat="1" applyFont="1" applyFill="1" applyAlignment="1">
      <alignment horizontal="center"/>
    </xf>
    <xf numFmtId="166" fontId="6" fillId="6" borderId="0" xfId="0" applyNumberFormat="1" applyFont="1" applyFill="1"/>
    <xf numFmtId="1" fontId="6" fillId="2" borderId="0" xfId="0" applyNumberFormat="1" applyFont="1" applyFill="1" applyAlignment="1">
      <alignment horizontal="center"/>
    </xf>
    <xf numFmtId="0" fontId="3" fillId="2" borderId="0" xfId="0" applyFont="1" applyFill="1" applyAlignment="1">
      <alignment horizontal="center"/>
    </xf>
    <xf numFmtId="1" fontId="3" fillId="2" borderId="0" xfId="0" applyNumberFormat="1" applyFont="1" applyFill="1" applyAlignment="1">
      <alignment horizontal="center"/>
    </xf>
    <xf numFmtId="166" fontId="6" fillId="6" borderId="0" xfId="0" applyNumberFormat="1" applyFont="1" applyFill="1" applyAlignment="1">
      <alignment horizontal="center"/>
    </xf>
    <xf numFmtId="1" fontId="1" fillId="0" borderId="0" xfId="0" applyNumberFormat="1" applyFont="1" applyAlignment="1">
      <alignment horizontal="center"/>
    </xf>
    <xf numFmtId="0" fontId="0" fillId="5" borderId="0" xfId="0" applyFill="1" applyAlignment="1"/>
    <xf numFmtId="0" fontId="0" fillId="5" borderId="0" xfId="0" applyFill="1" applyBorder="1" applyAlignment="1"/>
    <xf numFmtId="0" fontId="13" fillId="5" borderId="0" xfId="0" applyFont="1" applyFill="1" applyBorder="1"/>
    <xf numFmtId="164" fontId="1" fillId="3" borderId="0" xfId="0" applyNumberFormat="1" applyFont="1" applyFill="1" applyBorder="1"/>
    <xf numFmtId="0" fontId="10" fillId="5" borderId="1" xfId="0" applyFont="1" applyFill="1" applyBorder="1" applyAlignment="1">
      <alignment horizontal="center"/>
    </xf>
    <xf numFmtId="0" fontId="10" fillId="5" borderId="1" xfId="0" applyFont="1" applyFill="1" applyBorder="1" applyAlignment="1">
      <alignment horizontal="center" vertical="center"/>
    </xf>
    <xf numFmtId="0" fontId="2" fillId="5" borderId="0" xfId="0" applyFont="1" applyFill="1"/>
    <xf numFmtId="1" fontId="1" fillId="4" borderId="0" xfId="0" applyNumberFormat="1" applyFont="1" applyFill="1" applyAlignment="1">
      <alignment horizontal="center"/>
    </xf>
    <xf numFmtId="2" fontId="1" fillId="4" borderId="0" xfId="0" applyNumberFormat="1" applyFont="1" applyFill="1"/>
    <xf numFmtId="164" fontId="0" fillId="4" borderId="0" xfId="0" applyNumberFormat="1" applyFill="1" applyAlignment="1">
      <alignment horizontal="center"/>
    </xf>
    <xf numFmtId="0" fontId="2" fillId="0" borderId="0" xfId="0" applyFont="1" applyBorder="1"/>
    <xf numFmtId="0" fontId="9" fillId="5" borderId="0" xfId="0" applyFont="1" applyFill="1" applyBorder="1" applyAlignment="1"/>
    <xf numFmtId="0" fontId="2" fillId="2" borderId="0" xfId="0" applyFont="1" applyFill="1" applyBorder="1"/>
    <xf numFmtId="0" fontId="13" fillId="5" borderId="0" xfId="0" applyFont="1" applyFill="1" applyBorder="1" applyAlignment="1">
      <alignment wrapText="1"/>
    </xf>
    <xf numFmtId="0" fontId="15" fillId="4" borderId="0" xfId="0" applyFont="1" applyFill="1"/>
    <xf numFmtId="0" fontId="16" fillId="4" borderId="0" xfId="0" applyFont="1" applyFill="1"/>
    <xf numFmtId="0" fontId="18" fillId="4" borderId="0" xfId="0" applyFont="1" applyFill="1"/>
    <xf numFmtId="43" fontId="15" fillId="4" borderId="0" xfId="0" applyNumberFormat="1" applyFont="1" applyFill="1"/>
    <xf numFmtId="0" fontId="0" fillId="4" borderId="0" xfId="0" applyFill="1" applyBorder="1"/>
    <xf numFmtId="3" fontId="0" fillId="4" borderId="0" xfId="0" applyNumberFormat="1" applyFill="1" applyBorder="1" applyAlignment="1">
      <alignment horizontal="center"/>
    </xf>
    <xf numFmtId="0" fontId="21" fillId="4" borderId="0" xfId="0" applyFont="1" applyFill="1" applyBorder="1" applyAlignment="1">
      <alignment horizontal="center"/>
    </xf>
    <xf numFmtId="0" fontId="0" fillId="4" borderId="0" xfId="0" applyFill="1" applyBorder="1" applyAlignment="1">
      <alignment horizontal="center"/>
    </xf>
    <xf numFmtId="0" fontId="1" fillId="2" borderId="2" xfId="0" applyNumberFormat="1" applyFont="1" applyFill="1" applyBorder="1" applyAlignment="1">
      <alignment horizontal="center"/>
    </xf>
    <xf numFmtId="0" fontId="0" fillId="4" borderId="0" xfId="0" applyFill="1" applyBorder="1" applyAlignment="1"/>
    <xf numFmtId="0" fontId="0" fillId="4" borderId="0" xfId="0" applyFill="1" applyBorder="1" applyAlignment="1">
      <alignment wrapText="1"/>
    </xf>
    <xf numFmtId="0" fontId="13" fillId="4" borderId="0" xfId="0" applyFont="1" applyFill="1" applyBorder="1" applyAlignment="1"/>
    <xf numFmtId="0" fontId="13" fillId="4" borderId="0" xfId="0" applyFont="1" applyFill="1" applyBorder="1" applyAlignment="1">
      <alignment wrapText="1"/>
    </xf>
    <xf numFmtId="0" fontId="24" fillId="4" borderId="0" xfId="0" applyFont="1" applyFill="1"/>
    <xf numFmtId="0" fontId="2" fillId="4" borderId="0" xfId="0" applyFont="1" applyFill="1" applyBorder="1"/>
    <xf numFmtId="0" fontId="9" fillId="4" borderId="0" xfId="0" applyFont="1" applyFill="1"/>
    <xf numFmtId="0" fontId="15" fillId="2" borderId="4" xfId="0" applyFont="1" applyFill="1" applyBorder="1"/>
    <xf numFmtId="0" fontId="15" fillId="2" borderId="5" xfId="0" applyFont="1" applyFill="1" applyBorder="1"/>
    <xf numFmtId="0" fontId="6" fillId="2" borderId="6" xfId="0" applyFont="1" applyFill="1" applyBorder="1"/>
    <xf numFmtId="7" fontId="6" fillId="2" borderId="6" xfId="0" applyNumberFormat="1" applyFont="1" applyFill="1" applyBorder="1" applyAlignment="1">
      <alignment horizontal="center"/>
    </xf>
    <xf numFmtId="2" fontId="15" fillId="4" borderId="0" xfId="0" applyNumberFormat="1" applyFont="1" applyFill="1"/>
    <xf numFmtId="0" fontId="23" fillId="6" borderId="6" xfId="0" applyFont="1" applyFill="1" applyBorder="1"/>
    <xf numFmtId="3" fontId="23" fillId="6" borderId="6" xfId="0" applyNumberFormat="1" applyFont="1" applyFill="1" applyBorder="1" applyAlignment="1">
      <alignment horizontal="center"/>
    </xf>
    <xf numFmtId="0" fontId="21" fillId="6" borderId="6" xfId="0" applyFont="1" applyFill="1" applyBorder="1" applyAlignment="1">
      <alignment horizontal="center"/>
    </xf>
    <xf numFmtId="0" fontId="23" fillId="6" borderId="6" xfId="0" applyFont="1" applyFill="1" applyBorder="1" applyAlignment="1">
      <alignment horizontal="center"/>
    </xf>
    <xf numFmtId="3" fontId="23" fillId="6" borderId="6" xfId="0" applyNumberFormat="1" applyFont="1" applyFill="1" applyBorder="1" applyAlignment="1">
      <alignment horizontal="right"/>
    </xf>
    <xf numFmtId="0" fontId="23" fillId="6" borderId="6" xfId="0" applyFont="1" applyFill="1" applyBorder="1" applyAlignment="1">
      <alignment horizontal="right"/>
    </xf>
    <xf numFmtId="0" fontId="1" fillId="2" borderId="5" xfId="0" applyFont="1" applyFill="1" applyBorder="1"/>
    <xf numFmtId="0" fontId="1" fillId="2" borderId="9" xfId="0" applyFont="1" applyFill="1" applyBorder="1"/>
    <xf numFmtId="0" fontId="6" fillId="2" borderId="9" xfId="0" applyFont="1" applyFill="1" applyBorder="1" applyAlignment="1">
      <alignment horizontal="center"/>
    </xf>
    <xf numFmtId="0" fontId="1" fillId="2" borderId="4" xfId="0" applyFont="1" applyFill="1" applyBorder="1"/>
    <xf numFmtId="3" fontId="1" fillId="2" borderId="5" xfId="0" applyNumberFormat="1" applyFont="1" applyFill="1" applyBorder="1" applyAlignment="1">
      <alignment horizontal="center"/>
    </xf>
    <xf numFmtId="3" fontId="1" fillId="2" borderId="9" xfId="0" applyNumberFormat="1" applyFont="1" applyFill="1" applyBorder="1" applyAlignment="1">
      <alignment horizontal="center"/>
    </xf>
    <xf numFmtId="3" fontId="6" fillId="2" borderId="9" xfId="0" applyNumberFormat="1" applyFont="1" applyFill="1" applyBorder="1" applyAlignment="1">
      <alignment horizontal="center"/>
    </xf>
    <xf numFmtId="3" fontId="6" fillId="2" borderId="4" xfId="0" applyNumberFormat="1" applyFont="1" applyFill="1" applyBorder="1" applyAlignment="1">
      <alignment horizontal="center"/>
    </xf>
    <xf numFmtId="0" fontId="1" fillId="2" borderId="5" xfId="0" applyFont="1" applyFill="1" applyBorder="1" applyAlignment="1">
      <alignment horizontal="center"/>
    </xf>
    <xf numFmtId="0" fontId="1" fillId="2" borderId="9" xfId="0" applyFont="1" applyFill="1" applyBorder="1" applyAlignment="1">
      <alignment horizontal="center"/>
    </xf>
    <xf numFmtId="0" fontId="1" fillId="2" borderId="4" xfId="0" applyFont="1" applyFill="1" applyBorder="1" applyAlignment="1">
      <alignment horizontal="center"/>
    </xf>
    <xf numFmtId="0" fontId="6" fillId="2" borderId="4" xfId="0" applyFont="1" applyFill="1" applyBorder="1" applyAlignment="1">
      <alignment horizontal="center"/>
    </xf>
    <xf numFmtId="0" fontId="6" fillId="2" borderId="5" xfId="0" applyFont="1" applyFill="1" applyBorder="1" applyAlignment="1">
      <alignment horizontal="center"/>
    </xf>
    <xf numFmtId="0" fontId="6" fillId="2" borderId="5" xfId="0" applyFont="1" applyFill="1" applyBorder="1"/>
    <xf numFmtId="0" fontId="6" fillId="6" borderId="10" xfId="0" applyFont="1" applyFill="1" applyBorder="1"/>
    <xf numFmtId="0" fontId="6" fillId="6" borderId="3" xfId="0" applyFont="1" applyFill="1" applyBorder="1" applyAlignment="1">
      <alignment horizontal="center"/>
    </xf>
    <xf numFmtId="164" fontId="24" fillId="6" borderId="3" xfId="0" applyNumberFormat="1" applyFont="1" applyFill="1" applyBorder="1" applyAlignment="1">
      <alignment horizontal="center"/>
    </xf>
    <xf numFmtId="164" fontId="19" fillId="6" borderId="11" xfId="0" applyNumberFormat="1" applyFont="1" applyFill="1" applyBorder="1" applyAlignment="1">
      <alignment horizontal="center"/>
    </xf>
    <xf numFmtId="0" fontId="6" fillId="6" borderId="12" xfId="0" applyFont="1" applyFill="1" applyBorder="1"/>
    <xf numFmtId="0" fontId="6" fillId="6" borderId="0" xfId="0" applyFont="1" applyFill="1" applyBorder="1" applyAlignment="1">
      <alignment horizontal="center"/>
    </xf>
    <xf numFmtId="0" fontId="24" fillId="6" borderId="0" xfId="0" applyNumberFormat="1" applyFont="1" applyFill="1" applyBorder="1" applyAlignment="1">
      <alignment horizontal="center"/>
    </xf>
    <xf numFmtId="0" fontId="19" fillId="6" borderId="13" xfId="0" applyNumberFormat="1" applyFont="1" applyFill="1" applyBorder="1" applyAlignment="1">
      <alignment horizontal="center"/>
    </xf>
    <xf numFmtId="164" fontId="6" fillId="6" borderId="0" xfId="0" applyNumberFormat="1" applyFont="1" applyFill="1" applyBorder="1" applyAlignment="1">
      <alignment horizontal="center"/>
    </xf>
    <xf numFmtId="164" fontId="1" fillId="6" borderId="13" xfId="0" applyNumberFormat="1" applyFont="1" applyFill="1" applyBorder="1" applyAlignment="1">
      <alignment horizontal="center"/>
    </xf>
    <xf numFmtId="0" fontId="0" fillId="6" borderId="12" xfId="0" applyFill="1" applyBorder="1"/>
    <xf numFmtId="0" fontId="0" fillId="6" borderId="0" xfId="0" applyFill="1" applyBorder="1" applyAlignment="1">
      <alignment horizontal="center"/>
    </xf>
    <xf numFmtId="164" fontId="20" fillId="6" borderId="13" xfId="0" applyNumberFormat="1" applyFont="1" applyFill="1" applyBorder="1" applyAlignment="1">
      <alignment horizontal="center"/>
    </xf>
    <xf numFmtId="0" fontId="1" fillId="6" borderId="0" xfId="0" applyFont="1" applyFill="1" applyBorder="1" applyAlignment="1">
      <alignment horizontal="center"/>
    </xf>
    <xf numFmtId="0" fontId="1" fillId="6" borderId="13" xfId="0" applyFont="1" applyFill="1" applyBorder="1"/>
    <xf numFmtId="0" fontId="1" fillId="6" borderId="12" xfId="0" applyFont="1" applyFill="1" applyBorder="1"/>
    <xf numFmtId="0" fontId="18" fillId="6" borderId="12" xfId="0" applyFont="1" applyFill="1" applyBorder="1"/>
    <xf numFmtId="0" fontId="0" fillId="6" borderId="0" xfId="0" applyFill="1" applyBorder="1"/>
    <xf numFmtId="0" fontId="0" fillId="6" borderId="14" xfId="0" applyFill="1" applyBorder="1"/>
    <xf numFmtId="0" fontId="0" fillId="6" borderId="1" xfId="0" applyFill="1" applyBorder="1"/>
    <xf numFmtId="164" fontId="1" fillId="6" borderId="15" xfId="0" applyNumberFormat="1" applyFont="1" applyFill="1" applyBorder="1" applyAlignment="1">
      <alignment horizontal="center"/>
    </xf>
    <xf numFmtId="0" fontId="15" fillId="2" borderId="4" xfId="0" applyFont="1" applyFill="1" applyBorder="1" applyAlignment="1">
      <alignment horizontal="center" wrapText="1"/>
    </xf>
    <xf numFmtId="0" fontId="15" fillId="2" borderId="5" xfId="0" applyFont="1" applyFill="1" applyBorder="1" applyAlignment="1">
      <alignment horizontal="center" wrapText="1"/>
    </xf>
    <xf numFmtId="0" fontId="15" fillId="2" borderId="5" xfId="0" applyFont="1" applyFill="1" applyBorder="1" applyAlignment="1">
      <alignment wrapText="1"/>
    </xf>
    <xf numFmtId="0" fontId="15" fillId="2" borderId="4" xfId="0" applyFont="1" applyFill="1" applyBorder="1" applyAlignment="1">
      <alignment wrapText="1"/>
    </xf>
    <xf numFmtId="0" fontId="15" fillId="3" borderId="4" xfId="0" applyFont="1" applyFill="1" applyBorder="1"/>
    <xf numFmtId="0" fontId="15" fillId="3" borderId="5" xfId="0" applyFont="1" applyFill="1" applyBorder="1" applyAlignment="1">
      <alignment horizontal="center"/>
    </xf>
    <xf numFmtId="0" fontId="6" fillId="5" borderId="0" xfId="0" applyFont="1" applyFill="1"/>
    <xf numFmtId="0" fontId="6" fillId="6" borderId="14" xfId="0" applyFont="1" applyFill="1" applyBorder="1"/>
    <xf numFmtId="0" fontId="6" fillId="6" borderId="1" xfId="0" applyFont="1" applyFill="1" applyBorder="1" applyAlignment="1">
      <alignment horizontal="center"/>
    </xf>
    <xf numFmtId="164" fontId="24" fillId="6" borderId="1" xfId="0" applyNumberFormat="1" applyFont="1" applyFill="1" applyBorder="1" applyAlignment="1">
      <alignment horizontal="center"/>
    </xf>
    <xf numFmtId="164" fontId="19" fillId="6" borderId="15" xfId="0" applyNumberFormat="1" applyFont="1" applyFill="1" applyBorder="1" applyAlignment="1">
      <alignment horizontal="center"/>
    </xf>
    <xf numFmtId="0" fontId="1" fillId="0" borderId="0" xfId="0" applyFont="1" applyFill="1" applyAlignment="1">
      <alignment horizontal="center"/>
    </xf>
    <xf numFmtId="0" fontId="1" fillId="0" borderId="0" xfId="0" applyFont="1" applyFill="1" applyAlignment="1">
      <alignment horizontal="center" vertical="center"/>
    </xf>
    <xf numFmtId="0" fontId="1" fillId="0" borderId="0" xfId="0" applyNumberFormat="1" applyFont="1" applyAlignment="1" applyProtection="1">
      <alignment horizontal="center"/>
    </xf>
    <xf numFmtId="0" fontId="1" fillId="2" borderId="0" xfId="0" applyFont="1" applyFill="1" applyAlignment="1" applyProtection="1">
      <alignment horizontal="center" vertical="center"/>
      <protection locked="0"/>
    </xf>
    <xf numFmtId="0" fontId="26" fillId="0" borderId="0" xfId="0" applyFont="1" applyFill="1" applyAlignment="1" applyProtection="1">
      <protection locked="0"/>
    </xf>
    <xf numFmtId="0" fontId="1" fillId="0" borderId="0" xfId="0" applyFont="1" applyFill="1" applyProtection="1">
      <protection locked="0"/>
    </xf>
    <xf numFmtId="39" fontId="1" fillId="0" borderId="0" xfId="0" applyNumberFormat="1" applyFont="1" applyFill="1" applyAlignment="1" applyProtection="1">
      <alignment horizontal="center"/>
    </xf>
    <xf numFmtId="164" fontId="1" fillId="0" borderId="0" xfId="0" applyNumberFormat="1" applyFont="1" applyFill="1" applyAlignment="1" applyProtection="1">
      <alignment horizontal="center"/>
    </xf>
    <xf numFmtId="0" fontId="27" fillId="4" borderId="0" xfId="0" applyFont="1" applyFill="1" applyBorder="1"/>
    <xf numFmtId="164" fontId="1" fillId="0" borderId="0" xfId="0" applyNumberFormat="1" applyFont="1" applyFill="1" applyAlignment="1">
      <alignment horizontal="center"/>
    </xf>
    <xf numFmtId="0" fontId="0" fillId="6" borderId="6" xfId="0" applyFill="1" applyBorder="1" applyAlignment="1"/>
    <xf numFmtId="0" fontId="15" fillId="7" borderId="6" xfId="0" applyFont="1" applyFill="1" applyBorder="1"/>
    <xf numFmtId="0" fontId="28" fillId="3" borderId="1" xfId="0" applyFont="1" applyFill="1" applyBorder="1"/>
    <xf numFmtId="0" fontId="21" fillId="6" borderId="6" xfId="0" applyFont="1" applyFill="1" applyBorder="1" applyAlignment="1"/>
    <xf numFmtId="0" fontId="0" fillId="6" borderId="6" xfId="0" applyFill="1" applyBorder="1" applyAlignment="1">
      <alignment horizontal="center"/>
    </xf>
    <xf numFmtId="0" fontId="0" fillId="8" borderId="6" xfId="0" applyFill="1" applyBorder="1" applyAlignment="1">
      <alignment horizontal="center"/>
    </xf>
    <xf numFmtId="167" fontId="1" fillId="2" borderId="5" xfId="1" applyNumberFormat="1" applyFont="1" applyFill="1" applyBorder="1" applyAlignment="1">
      <alignment horizontal="center"/>
    </xf>
    <xf numFmtId="167" fontId="1" fillId="2" borderId="9" xfId="1" applyNumberFormat="1" applyFont="1" applyFill="1" applyBorder="1" applyAlignment="1">
      <alignment horizontal="center"/>
    </xf>
    <xf numFmtId="167" fontId="6" fillId="2" borderId="9" xfId="1" applyNumberFormat="1" applyFont="1" applyFill="1" applyBorder="1" applyAlignment="1">
      <alignment horizontal="center"/>
    </xf>
    <xf numFmtId="167" fontId="6" fillId="2" borderId="4" xfId="1" applyNumberFormat="1" applyFont="1" applyFill="1" applyBorder="1" applyAlignment="1">
      <alignment horizontal="center"/>
    </xf>
    <xf numFmtId="167" fontId="1" fillId="6" borderId="6" xfId="1" applyNumberFormat="1" applyFont="1" applyFill="1" applyBorder="1" applyAlignment="1">
      <alignment horizontal="center"/>
    </xf>
    <xf numFmtId="167" fontId="1" fillId="4" borderId="0" xfId="1" applyNumberFormat="1" applyFont="1" applyFill="1" applyBorder="1" applyAlignment="1">
      <alignment horizontal="center"/>
    </xf>
    <xf numFmtId="0" fontId="0" fillId="0" borderId="0" xfId="0" applyAlignment="1"/>
    <xf numFmtId="0" fontId="7" fillId="4" borderId="0" xfId="2" applyFill="1" applyAlignment="1" applyProtection="1">
      <alignment horizontal="center"/>
    </xf>
    <xf numFmtId="0" fontId="2" fillId="4" borderId="0" xfId="0" applyFont="1" applyFill="1" applyAlignment="1"/>
    <xf numFmtId="0" fontId="2" fillId="4" borderId="0" xfId="0" applyFont="1" applyFill="1" applyBorder="1" applyAlignment="1"/>
    <xf numFmtId="0" fontId="2" fillId="0" borderId="0" xfId="0" applyFont="1" applyAlignment="1"/>
    <xf numFmtId="0" fontId="6" fillId="4" borderId="0" xfId="0" applyFont="1" applyFill="1" applyAlignment="1"/>
    <xf numFmtId="0" fontId="1" fillId="5" borderId="0" xfId="0" applyFont="1" applyFill="1" applyBorder="1"/>
    <xf numFmtId="0" fontId="6" fillId="4" borderId="0" xfId="0" applyFont="1" applyFill="1" applyBorder="1" applyAlignment="1"/>
    <xf numFmtId="0" fontId="6" fillId="0" borderId="0" xfId="0" applyFont="1" applyAlignment="1"/>
    <xf numFmtId="0" fontId="1" fillId="9" borderId="0" xfId="0" applyFont="1" applyFill="1"/>
    <xf numFmtId="0" fontId="0" fillId="9" borderId="0" xfId="0" applyFill="1"/>
    <xf numFmtId="0" fontId="15" fillId="10" borderId="5" xfId="0" applyFont="1" applyFill="1" applyBorder="1" applyAlignment="1">
      <alignment horizontal="center" wrapText="1"/>
    </xf>
    <xf numFmtId="2" fontId="15" fillId="10" borderId="4" xfId="0" applyNumberFormat="1" applyFont="1" applyFill="1" applyBorder="1" applyAlignment="1">
      <alignment horizontal="center" wrapText="1"/>
    </xf>
    <xf numFmtId="0" fontId="15" fillId="11" borderId="9" xfId="0" applyFont="1" applyFill="1" applyBorder="1" applyAlignment="1">
      <alignment horizontal="center"/>
    </xf>
    <xf numFmtId="0" fontId="31" fillId="4" borderId="0" xfId="0" applyFont="1" applyFill="1" applyAlignment="1">
      <alignment horizontal="center"/>
    </xf>
    <xf numFmtId="164" fontId="33" fillId="9" borderId="1" xfId="0" applyNumberFormat="1" applyFont="1" applyFill="1" applyBorder="1" applyAlignment="1">
      <alignment horizontal="center"/>
    </xf>
    <xf numFmtId="164" fontId="33" fillId="9" borderId="0" xfId="0" applyNumberFormat="1" applyFont="1" applyFill="1" applyBorder="1" applyAlignment="1">
      <alignment horizontal="center"/>
    </xf>
    <xf numFmtId="164" fontId="33" fillId="9" borderId="2" xfId="0" applyNumberFormat="1" applyFont="1" applyFill="1" applyBorder="1" applyAlignment="1">
      <alignment horizontal="center"/>
    </xf>
    <xf numFmtId="10" fontId="33" fillId="9" borderId="0" xfId="0" applyNumberFormat="1" applyFont="1" applyFill="1" applyBorder="1" applyAlignment="1">
      <alignment horizontal="center"/>
    </xf>
    <xf numFmtId="10" fontId="1" fillId="6" borderId="1" xfId="0" applyNumberFormat="1" applyFont="1" applyFill="1" applyBorder="1" applyAlignment="1">
      <alignment horizontal="center"/>
    </xf>
    <xf numFmtId="0" fontId="35" fillId="9" borderId="0" xfId="0" applyFont="1" applyFill="1" applyBorder="1" applyAlignment="1"/>
    <xf numFmtId="0" fontId="36" fillId="9" borderId="0" xfId="0" applyFont="1" applyFill="1" applyBorder="1" applyAlignment="1"/>
    <xf numFmtId="2" fontId="37" fillId="9" borderId="0" xfId="0" applyNumberFormat="1" applyFont="1" applyFill="1" applyBorder="1" applyAlignment="1">
      <alignment horizontal="center"/>
    </xf>
    <xf numFmtId="164" fontId="38" fillId="0" borderId="0" xfId="0" applyNumberFormat="1" applyFont="1" applyAlignment="1" applyProtection="1">
      <alignment horizontal="center"/>
    </xf>
    <xf numFmtId="0" fontId="1" fillId="9" borderId="0" xfId="0" applyFont="1" applyFill="1" applyAlignment="1" applyProtection="1">
      <alignment horizontal="center"/>
      <protection locked="0"/>
    </xf>
    <xf numFmtId="164" fontId="1" fillId="9" borderId="0" xfId="0" applyNumberFormat="1" applyFont="1" applyFill="1" applyAlignment="1">
      <alignment horizontal="center"/>
    </xf>
    <xf numFmtId="1" fontId="39" fillId="9" borderId="0" xfId="0" applyNumberFormat="1" applyFont="1" applyFill="1" applyBorder="1" applyAlignment="1" applyProtection="1">
      <alignment horizontal="center"/>
    </xf>
    <xf numFmtId="164" fontId="39" fillId="9" borderId="0" xfId="0" applyNumberFormat="1" applyFont="1" applyFill="1" applyBorder="1" applyAlignment="1" applyProtection="1">
      <alignment horizontal="center"/>
    </xf>
    <xf numFmtId="164" fontId="40" fillId="9" borderId="0" xfId="0" applyNumberFormat="1" applyFont="1" applyFill="1" applyAlignment="1" applyProtection="1">
      <alignment horizontal="center"/>
    </xf>
    <xf numFmtId="164" fontId="41" fillId="9" borderId="0" xfId="0" applyNumberFormat="1" applyFont="1" applyFill="1" applyAlignment="1">
      <alignment horizontal="center"/>
    </xf>
    <xf numFmtId="164" fontId="41" fillId="9" borderId="0" xfId="0" applyNumberFormat="1" applyFont="1" applyFill="1" applyAlignment="1" applyProtection="1">
      <alignment horizontal="center"/>
    </xf>
    <xf numFmtId="39" fontId="41" fillId="9" borderId="0" xfId="0" applyNumberFormat="1" applyFont="1" applyFill="1" applyAlignment="1" applyProtection="1">
      <alignment horizontal="center"/>
    </xf>
    <xf numFmtId="0" fontId="33" fillId="9" borderId="0" xfId="0" applyFont="1" applyFill="1" applyAlignment="1" applyProtection="1">
      <alignment horizontal="center"/>
      <protection locked="0"/>
    </xf>
    <xf numFmtId="0" fontId="33" fillId="9" borderId="0" xfId="0" applyNumberFormat="1" applyFont="1" applyFill="1" applyAlignment="1" applyProtection="1">
      <alignment horizontal="center"/>
      <protection locked="0"/>
    </xf>
    <xf numFmtId="39" fontId="42" fillId="9" borderId="0" xfId="0" applyNumberFormat="1" applyFont="1" applyFill="1" applyAlignment="1" applyProtection="1">
      <alignment horizontal="center"/>
    </xf>
    <xf numFmtId="164" fontId="42" fillId="9" borderId="0" xfId="0" applyNumberFormat="1" applyFont="1" applyFill="1" applyAlignment="1">
      <alignment horizontal="center"/>
    </xf>
    <xf numFmtId="164" fontId="42" fillId="9" borderId="0" xfId="0" applyNumberFormat="1" applyFont="1" applyFill="1" applyAlignment="1" applyProtection="1">
      <alignment horizontal="center"/>
    </xf>
    <xf numFmtId="10" fontId="33" fillId="9" borderId="0" xfId="0" applyNumberFormat="1" applyFont="1" applyFill="1" applyAlignment="1">
      <alignment horizontal="center"/>
    </xf>
    <xf numFmtId="0" fontId="33" fillId="9" borderId="0" xfId="0" applyFont="1" applyFill="1" applyAlignment="1">
      <alignment horizontal="center"/>
    </xf>
    <xf numFmtId="164" fontId="37" fillId="0" borderId="0" xfId="0" applyNumberFormat="1" applyFont="1" applyFill="1" applyAlignment="1">
      <alignment horizontal="center"/>
    </xf>
    <xf numFmtId="164" fontId="40" fillId="9" borderId="0" xfId="0" applyNumberFormat="1" applyFont="1" applyFill="1" applyAlignment="1" applyProtection="1">
      <alignment horizontal="center"/>
      <protection locked="0"/>
    </xf>
    <xf numFmtId="0" fontId="1" fillId="9" borderId="16" xfId="0" applyFont="1" applyFill="1" applyBorder="1"/>
    <xf numFmtId="0" fontId="9" fillId="4" borderId="1" xfId="0" applyFont="1" applyFill="1" applyBorder="1"/>
    <xf numFmtId="0" fontId="1" fillId="4" borderId="1" xfId="0" applyFont="1" applyFill="1" applyBorder="1" applyAlignment="1">
      <alignment horizontal="center"/>
    </xf>
    <xf numFmtId="1" fontId="1" fillId="4" borderId="1" xfId="0" applyNumberFormat="1" applyFont="1" applyFill="1" applyBorder="1" applyAlignment="1">
      <alignment horizontal="center"/>
    </xf>
    <xf numFmtId="0" fontId="1" fillId="4" borderId="1" xfId="0" applyFont="1" applyFill="1" applyBorder="1"/>
    <xf numFmtId="0" fontId="0" fillId="4" borderId="1" xfId="0" applyFill="1" applyBorder="1"/>
    <xf numFmtId="0" fontId="1" fillId="6" borderId="6" xfId="0" applyFont="1" applyFill="1" applyBorder="1" applyAlignment="1">
      <alignment horizontal="center"/>
    </xf>
    <xf numFmtId="0" fontId="21" fillId="6" borderId="6" xfId="0" applyFont="1" applyFill="1" applyBorder="1"/>
    <xf numFmtId="0" fontId="1" fillId="2" borderId="5" xfId="0" applyFont="1" applyFill="1" applyBorder="1" applyAlignment="1">
      <alignment horizontal="center" wrapText="1"/>
    </xf>
    <xf numFmtId="164" fontId="6" fillId="3" borderId="0" xfId="0" applyNumberFormat="1" applyFont="1" applyFill="1" applyAlignment="1" applyProtection="1">
      <alignment horizontal="left"/>
    </xf>
    <xf numFmtId="164" fontId="6" fillId="3" borderId="0" xfId="0" applyNumberFormat="1" applyFont="1" applyFill="1" applyAlignment="1">
      <alignment horizontal="left"/>
    </xf>
    <xf numFmtId="0" fontId="1" fillId="9" borderId="0" xfId="0" applyFont="1" applyFill="1" applyBorder="1"/>
    <xf numFmtId="0" fontId="1" fillId="11" borderId="0" xfId="0" applyFont="1" applyFill="1"/>
    <xf numFmtId="0" fontId="6" fillId="9" borderId="0" xfId="0" applyFont="1" applyFill="1" applyAlignment="1">
      <alignment horizontal="right"/>
    </xf>
    <xf numFmtId="0" fontId="7" fillId="9" borderId="0" xfId="2" applyFill="1" applyAlignment="1" applyProtection="1"/>
    <xf numFmtId="1" fontId="1" fillId="9" borderId="0" xfId="0" applyNumberFormat="1" applyFont="1" applyFill="1" applyAlignment="1">
      <alignment horizontal="center"/>
    </xf>
    <xf numFmtId="166" fontId="1" fillId="9" borderId="0" xfId="0" applyNumberFormat="1" applyFont="1" applyFill="1" applyAlignment="1">
      <alignment horizontal="center"/>
    </xf>
    <xf numFmtId="164" fontId="1" fillId="9" borderId="0" xfId="0" applyNumberFormat="1" applyFont="1" applyFill="1" applyAlignment="1">
      <alignment horizontal="right" indent="1"/>
    </xf>
    <xf numFmtId="165" fontId="1" fillId="9" borderId="0" xfId="0" applyNumberFormat="1" applyFont="1" applyFill="1" applyAlignment="1">
      <alignment horizontal="center"/>
    </xf>
    <xf numFmtId="0" fontId="1" fillId="9" borderId="0" xfId="2" applyFont="1" applyFill="1" applyAlignment="1" applyProtection="1">
      <protection locked="0"/>
    </xf>
    <xf numFmtId="0" fontId="1" fillId="9" borderId="0" xfId="2" applyFont="1" applyFill="1" applyAlignment="1" applyProtection="1"/>
    <xf numFmtId="0" fontId="6" fillId="9" borderId="1" xfId="0" applyFont="1" applyFill="1" applyBorder="1"/>
    <xf numFmtId="0" fontId="6" fillId="9" borderId="1" xfId="0" applyFont="1" applyFill="1" applyBorder="1" applyAlignment="1">
      <alignment horizontal="center"/>
    </xf>
    <xf numFmtId="1" fontId="6" fillId="9" borderId="1" xfId="0" applyNumberFormat="1" applyFont="1" applyFill="1" applyBorder="1" applyAlignment="1">
      <alignment horizontal="center"/>
    </xf>
    <xf numFmtId="0" fontId="1" fillId="9" borderId="0" xfId="2" applyFont="1" applyFill="1" applyBorder="1" applyAlignment="1" applyProtection="1"/>
    <xf numFmtId="166" fontId="1" fillId="9" borderId="0" xfId="0" applyNumberFormat="1" applyFont="1" applyFill="1" applyBorder="1" applyAlignment="1">
      <alignment horizontal="center"/>
    </xf>
    <xf numFmtId="1" fontId="1" fillId="9" borderId="0" xfId="0" applyNumberFormat="1" applyFont="1" applyFill="1" applyBorder="1" applyAlignment="1">
      <alignment horizontal="center"/>
    </xf>
    <xf numFmtId="164" fontId="1" fillId="9" borderId="0" xfId="0" applyNumberFormat="1" applyFont="1" applyFill="1" applyBorder="1" applyAlignment="1">
      <alignment horizontal="right" indent="1"/>
    </xf>
    <xf numFmtId="0" fontId="1" fillId="9" borderId="1" xfId="2" applyFont="1" applyFill="1" applyBorder="1" applyAlignment="1" applyProtection="1"/>
    <xf numFmtId="166" fontId="1" fillId="9" borderId="1" xfId="0" applyNumberFormat="1" applyFont="1" applyFill="1" applyBorder="1" applyAlignment="1">
      <alignment horizontal="center"/>
    </xf>
    <xf numFmtId="1" fontId="1" fillId="9" borderId="1" xfId="0" applyNumberFormat="1" applyFont="1" applyFill="1" applyBorder="1" applyAlignment="1">
      <alignment horizontal="center"/>
    </xf>
    <xf numFmtId="164" fontId="1" fillId="9" borderId="1" xfId="0" applyNumberFormat="1" applyFont="1" applyFill="1" applyBorder="1" applyAlignment="1">
      <alignment horizontal="right" indent="1"/>
    </xf>
    <xf numFmtId="0" fontId="6" fillId="9" borderId="3" xfId="0" applyFont="1" applyFill="1" applyBorder="1"/>
    <xf numFmtId="0" fontId="6" fillId="9" borderId="3" xfId="0" applyFont="1" applyFill="1" applyBorder="1" applyAlignment="1">
      <alignment horizontal="center"/>
    </xf>
    <xf numFmtId="1" fontId="1" fillId="9" borderId="3" xfId="0" applyNumberFormat="1" applyFont="1" applyFill="1" applyBorder="1" applyAlignment="1">
      <alignment horizontal="center"/>
    </xf>
    <xf numFmtId="0" fontId="6" fillId="9" borderId="3" xfId="0" applyNumberFormat="1" applyFont="1" applyFill="1" applyBorder="1" applyAlignment="1">
      <alignment horizontal="center"/>
    </xf>
    <xf numFmtId="0" fontId="6" fillId="9" borderId="0" xfId="0" applyFont="1" applyFill="1" applyBorder="1" applyAlignment="1">
      <alignment horizontal="center"/>
    </xf>
    <xf numFmtId="1" fontId="6" fillId="9" borderId="0" xfId="0" applyNumberFormat="1" applyFont="1" applyFill="1" applyBorder="1" applyAlignment="1">
      <alignment horizontal="center"/>
    </xf>
    <xf numFmtId="44" fontId="6" fillId="9" borderId="0" xfId="0" applyNumberFormat="1" applyFont="1" applyFill="1" applyBorder="1" applyAlignment="1">
      <alignment horizontal="center"/>
    </xf>
    <xf numFmtId="0" fontId="0" fillId="9" borderId="0" xfId="0" applyFill="1" applyBorder="1"/>
    <xf numFmtId="0" fontId="0" fillId="9" borderId="1" xfId="0" applyFill="1" applyBorder="1"/>
    <xf numFmtId="165" fontId="1" fillId="9" borderId="0" xfId="0" applyNumberFormat="1" applyFont="1" applyFill="1" applyBorder="1" applyAlignment="1">
      <alignment horizontal="center"/>
    </xf>
    <xf numFmtId="0" fontId="9" fillId="6" borderId="0" xfId="0" applyFont="1" applyFill="1" applyAlignment="1">
      <alignment horizontal="left"/>
    </xf>
    <xf numFmtId="164" fontId="1" fillId="6" borderId="0" xfId="0" applyNumberFormat="1" applyFont="1" applyFill="1"/>
    <xf numFmtId="0" fontId="1" fillId="9" borderId="0" xfId="0" applyFont="1" applyFill="1" applyBorder="1" applyAlignment="1"/>
    <xf numFmtId="0" fontId="39" fillId="9" borderId="0" xfId="0" applyFont="1" applyFill="1" applyBorder="1" applyAlignment="1"/>
    <xf numFmtId="0" fontId="43" fillId="9" borderId="0" xfId="0" applyFont="1" applyFill="1" applyBorder="1" applyAlignment="1"/>
    <xf numFmtId="0" fontId="44" fillId="9" borderId="0" xfId="0" applyFont="1" applyFill="1" applyBorder="1" applyAlignment="1"/>
    <xf numFmtId="0" fontId="35" fillId="9" borderId="0" xfId="0" applyFont="1" applyFill="1" applyBorder="1" applyAlignment="1"/>
    <xf numFmtId="0" fontId="36" fillId="9" borderId="0" xfId="0" applyFont="1" applyFill="1" applyBorder="1" applyAlignment="1"/>
    <xf numFmtId="0" fontId="0" fillId="2" borderId="0" xfId="0" applyFill="1"/>
    <xf numFmtId="0" fontId="0" fillId="6" borderId="6" xfId="0" applyFill="1" applyBorder="1" applyAlignment="1"/>
    <xf numFmtId="0" fontId="1" fillId="13" borderId="1" xfId="0" applyFont="1" applyFill="1" applyBorder="1"/>
    <xf numFmtId="0" fontId="47" fillId="12" borderId="0" xfId="5" applyFont="1"/>
    <xf numFmtId="0" fontId="1" fillId="13" borderId="2" xfId="0" applyFont="1" applyFill="1" applyBorder="1"/>
    <xf numFmtId="6" fontId="1" fillId="13" borderId="1" xfId="0" applyNumberFormat="1" applyFont="1" applyFill="1" applyBorder="1" applyAlignment="1">
      <alignment horizontal="left"/>
    </xf>
    <xf numFmtId="0" fontId="12" fillId="4" borderId="0" xfId="0" applyFont="1" applyFill="1"/>
    <xf numFmtId="0" fontId="1" fillId="0" borderId="0" xfId="0" applyFont="1" applyAlignment="1" applyProtection="1">
      <alignment wrapText="1"/>
      <protection locked="0"/>
    </xf>
    <xf numFmtId="2" fontId="0" fillId="6" borderId="6" xfId="0" applyNumberFormat="1" applyFill="1" applyBorder="1" applyAlignment="1">
      <alignment horizontal="center"/>
    </xf>
    <xf numFmtId="2" fontId="15" fillId="14" borderId="4" xfId="0" applyNumberFormat="1" applyFont="1" applyFill="1" applyBorder="1" applyAlignment="1">
      <alignment horizontal="center" wrapText="1"/>
    </xf>
    <xf numFmtId="0" fontId="21" fillId="14" borderId="6" xfId="0" applyFont="1" applyFill="1" applyBorder="1" applyAlignment="1"/>
    <xf numFmtId="0" fontId="21" fillId="14" borderId="6" xfId="0" applyFont="1" applyFill="1" applyBorder="1"/>
    <xf numFmtId="0" fontId="22" fillId="0" borderId="6" xfId="0" applyFont="1" applyFill="1" applyBorder="1" applyAlignment="1"/>
    <xf numFmtId="164" fontId="15" fillId="14" borderId="4" xfId="0" applyNumberFormat="1" applyFont="1" applyFill="1" applyBorder="1" applyAlignment="1">
      <alignment horizontal="right" indent="1"/>
    </xf>
    <xf numFmtId="164" fontId="15" fillId="14" borderId="4" xfId="0" applyNumberFormat="1" applyFont="1" applyFill="1" applyBorder="1" applyAlignment="1">
      <alignment horizontal="right" wrapText="1" indent="1"/>
    </xf>
    <xf numFmtId="44" fontId="1" fillId="7" borderId="6" xfId="4" applyFont="1" applyFill="1" applyBorder="1"/>
    <xf numFmtId="0" fontId="1" fillId="7" borderId="6" xfId="0" applyFont="1" applyFill="1" applyBorder="1"/>
    <xf numFmtId="0" fontId="1" fillId="7" borderId="6" xfId="0" applyFont="1" applyFill="1" applyBorder="1" applyAlignment="1">
      <alignment wrapText="1"/>
    </xf>
    <xf numFmtId="0" fontId="6" fillId="9" borderId="7" xfId="0" applyFont="1" applyFill="1" applyBorder="1" applyAlignment="1"/>
    <xf numFmtId="0" fontId="33" fillId="9" borderId="8" xfId="0" applyFont="1" applyFill="1" applyBorder="1" applyAlignment="1"/>
    <xf numFmtId="0" fontId="47" fillId="12" borderId="0" xfId="5" applyFont="1" applyAlignment="1">
      <alignment horizontal="center"/>
    </xf>
    <xf numFmtId="0" fontId="1" fillId="13" borderId="1" xfId="0" applyFont="1" applyFill="1" applyBorder="1" applyAlignment="1">
      <alignment horizontal="center" vertical="center"/>
    </xf>
    <xf numFmtId="0" fontId="1" fillId="13" borderId="1" xfId="0" applyFont="1" applyFill="1" applyBorder="1" applyAlignment="1">
      <alignment horizontal="center"/>
    </xf>
    <xf numFmtId="9" fontId="1" fillId="13" borderId="1" xfId="0" applyNumberFormat="1" applyFont="1" applyFill="1" applyBorder="1" applyAlignment="1">
      <alignment horizontal="center" vertical="center"/>
    </xf>
    <xf numFmtId="9" fontId="33" fillId="9" borderId="0" xfId="3" applyFont="1" applyFill="1" applyBorder="1" applyAlignment="1">
      <alignment horizontal="center"/>
    </xf>
    <xf numFmtId="0" fontId="1" fillId="15" borderId="0" xfId="2" applyFont="1" applyFill="1" applyAlignment="1" applyProtection="1">
      <alignment wrapText="1"/>
      <protection locked="0"/>
    </xf>
    <xf numFmtId="166" fontId="1" fillId="15" borderId="0" xfId="0" applyNumberFormat="1" applyFont="1" applyFill="1" applyAlignment="1">
      <alignment horizontal="center"/>
    </xf>
    <xf numFmtId="0" fontId="49" fillId="15" borderId="0" xfId="2" applyFont="1" applyFill="1" applyAlignment="1" applyProtection="1"/>
    <xf numFmtId="164" fontId="1" fillId="14" borderId="4" xfId="0" applyNumberFormat="1" applyFont="1" applyFill="1" applyBorder="1" applyAlignment="1">
      <alignment horizontal="right" indent="1"/>
    </xf>
    <xf numFmtId="2" fontId="15" fillId="14" borderId="4" xfId="0" applyNumberFormat="1" applyFont="1" applyFill="1" applyBorder="1" applyAlignment="1">
      <alignment horizontal="right" indent="1"/>
    </xf>
    <xf numFmtId="0" fontId="35" fillId="9" borderId="0" xfId="0" applyFont="1" applyFill="1" applyBorder="1" applyAlignment="1"/>
    <xf numFmtId="0" fontId="36" fillId="9" borderId="0" xfId="0" applyFont="1" applyFill="1" applyBorder="1" applyAlignment="1"/>
    <xf numFmtId="0" fontId="36" fillId="9" borderId="0" xfId="0" applyFont="1" applyFill="1" applyBorder="1" applyAlignment="1"/>
    <xf numFmtId="0" fontId="1" fillId="15" borderId="0" xfId="0" applyFont="1" applyFill="1"/>
    <xf numFmtId="0" fontId="36" fillId="9" borderId="0" xfId="0" applyFont="1" applyFill="1" applyBorder="1" applyAlignment="1"/>
    <xf numFmtId="0" fontId="7" fillId="4" borderId="0" xfId="2" applyFill="1" applyAlignment="1" applyProtection="1"/>
    <xf numFmtId="0" fontId="1" fillId="16" borderId="1" xfId="0" applyFont="1" applyFill="1" applyBorder="1" applyAlignment="1">
      <alignment horizontal="center"/>
    </xf>
    <xf numFmtId="9" fontId="1" fillId="16" borderId="1" xfId="0" applyNumberFormat="1" applyFont="1" applyFill="1" applyBorder="1" applyAlignment="1">
      <alignment horizontal="center" vertical="center"/>
    </xf>
    <xf numFmtId="0" fontId="1" fillId="16" borderId="1" xfId="0" applyFont="1" applyFill="1" applyBorder="1"/>
    <xf numFmtId="0" fontId="1" fillId="16" borderId="1" xfId="0" applyFont="1" applyFill="1" applyBorder="1" applyAlignment="1">
      <alignment horizontal="center" vertical="center"/>
    </xf>
    <xf numFmtId="0" fontId="1" fillId="17" borderId="1" xfId="0" applyFont="1" applyFill="1" applyBorder="1" applyAlignment="1">
      <alignment horizontal="center" vertical="center"/>
    </xf>
    <xf numFmtId="9" fontId="1" fillId="17" borderId="1" xfId="0" applyNumberFormat="1" applyFont="1" applyFill="1" applyBorder="1" applyAlignment="1">
      <alignment horizontal="center" vertical="center"/>
    </xf>
    <xf numFmtId="0" fontId="1" fillId="17" borderId="1" xfId="0" applyFont="1" applyFill="1" applyBorder="1"/>
    <xf numFmtId="0" fontId="1" fillId="17" borderId="1" xfId="0" applyFont="1" applyFill="1" applyBorder="1" applyAlignment="1">
      <alignment horizontal="center"/>
    </xf>
    <xf numFmtId="0" fontId="1" fillId="18" borderId="1" xfId="0" applyFont="1" applyFill="1" applyBorder="1" applyAlignment="1">
      <alignment horizontal="center" vertical="center"/>
    </xf>
    <xf numFmtId="9" fontId="1" fillId="18" borderId="1" xfId="0" applyNumberFormat="1" applyFont="1" applyFill="1" applyBorder="1" applyAlignment="1">
      <alignment horizontal="center" vertical="center"/>
    </xf>
    <xf numFmtId="0" fontId="1" fillId="18" borderId="1" xfId="0" applyFont="1" applyFill="1" applyBorder="1"/>
    <xf numFmtId="6" fontId="1" fillId="18" borderId="1" xfId="0" applyNumberFormat="1" applyFont="1" applyFill="1" applyBorder="1" applyAlignment="1">
      <alignment horizontal="left"/>
    </xf>
    <xf numFmtId="9" fontId="1" fillId="4" borderId="0" xfId="3" applyFont="1" applyFill="1" applyAlignment="1">
      <alignment horizontal="center" vertical="center"/>
    </xf>
    <xf numFmtId="9" fontId="36" fillId="9" borderId="0" xfId="3" applyFont="1" applyFill="1" applyBorder="1" applyAlignment="1"/>
    <xf numFmtId="9" fontId="10" fillId="5" borderId="1" xfId="3" applyFont="1" applyFill="1" applyBorder="1" applyAlignment="1">
      <alignment horizontal="center" vertical="center"/>
    </xf>
    <xf numFmtId="9" fontId="10" fillId="2" borderId="0" xfId="3" applyFont="1" applyFill="1" applyAlignment="1">
      <alignment horizontal="center" vertical="center"/>
    </xf>
    <xf numFmtId="9" fontId="1" fillId="2" borderId="1" xfId="3" applyFont="1" applyFill="1" applyBorder="1" applyAlignment="1">
      <alignment horizontal="center" vertical="center"/>
    </xf>
    <xf numFmtId="9" fontId="1" fillId="2" borderId="0" xfId="3" applyFont="1" applyFill="1" applyBorder="1" applyAlignment="1">
      <alignment horizontal="center" vertical="center"/>
    </xf>
    <xf numFmtId="9" fontId="1" fillId="2" borderId="0" xfId="3" applyFont="1" applyFill="1" applyAlignment="1">
      <alignment horizontal="center" vertical="center"/>
    </xf>
    <xf numFmtId="9" fontId="1" fillId="0" borderId="0" xfId="3" applyFont="1" applyAlignment="1" applyProtection="1">
      <alignment horizontal="center" vertical="center"/>
      <protection locked="0"/>
    </xf>
    <xf numFmtId="9" fontId="1" fillId="2" borderId="0" xfId="3" applyFont="1" applyFill="1"/>
    <xf numFmtId="9" fontId="1" fillId="2" borderId="0" xfId="3" applyFont="1" applyFill="1" applyAlignment="1" applyProtection="1">
      <alignment horizontal="center" vertical="center"/>
      <protection locked="0"/>
    </xf>
    <xf numFmtId="9" fontId="6" fillId="2" borderId="0" xfId="3" applyFont="1" applyFill="1" applyAlignment="1">
      <alignment horizontal="center" vertical="center"/>
    </xf>
    <xf numFmtId="9" fontId="1" fillId="4" borderId="0" xfId="3" applyFont="1" applyFill="1" applyBorder="1" applyAlignment="1">
      <alignment horizontal="center" vertical="center"/>
    </xf>
    <xf numFmtId="9" fontId="1" fillId="0" borderId="0" xfId="3" applyFont="1" applyAlignment="1">
      <alignment horizontal="center" vertical="center"/>
    </xf>
    <xf numFmtId="9" fontId="33" fillId="0" borderId="0" xfId="3" applyFont="1" applyAlignment="1" applyProtection="1">
      <alignment horizontal="center" vertical="center"/>
      <protection locked="0"/>
    </xf>
    <xf numFmtId="9" fontId="1" fillId="2" borderId="0" xfId="3" applyFont="1" applyFill="1" applyAlignment="1">
      <alignment horizontal="center"/>
    </xf>
    <xf numFmtId="9" fontId="6" fillId="2" borderId="0" xfId="3" applyFont="1" applyFill="1"/>
    <xf numFmtId="9" fontId="1" fillId="2" borderId="0" xfId="3" applyFont="1" applyFill="1" applyAlignment="1" applyProtection="1">
      <alignment horizontal="center"/>
      <protection locked="0"/>
    </xf>
    <xf numFmtId="9" fontId="6" fillId="2" borderId="0" xfId="3" applyFont="1" applyFill="1" applyAlignment="1">
      <alignment horizontal="center"/>
    </xf>
    <xf numFmtId="9" fontId="1" fillId="2" borderId="1" xfId="3" applyFont="1" applyFill="1" applyBorder="1" applyAlignment="1">
      <alignment horizontal="center"/>
    </xf>
    <xf numFmtId="9" fontId="40" fillId="0" borderId="0" xfId="3" applyFont="1" applyFill="1" applyAlignment="1" applyProtection="1">
      <alignment horizontal="center"/>
    </xf>
    <xf numFmtId="9" fontId="33" fillId="0" borderId="0" xfId="3" applyFont="1" applyFill="1" applyAlignment="1" applyProtection="1">
      <alignment horizontal="center"/>
    </xf>
    <xf numFmtId="9" fontId="33" fillId="0" borderId="0" xfId="3" applyFont="1" applyAlignment="1" applyProtection="1">
      <alignment horizontal="center"/>
      <protection locked="0"/>
    </xf>
    <xf numFmtId="164" fontId="40" fillId="0" borderId="0" xfId="0" applyNumberFormat="1" applyFont="1" applyFill="1" applyAlignment="1" applyProtection="1">
      <alignment horizontal="center"/>
    </xf>
    <xf numFmtId="164" fontId="41" fillId="0" borderId="0" xfId="0" applyNumberFormat="1" applyFont="1" applyFill="1" applyAlignment="1">
      <alignment horizontal="center"/>
    </xf>
    <xf numFmtId="164" fontId="41" fillId="0" borderId="0" xfId="0" applyNumberFormat="1" applyFont="1" applyFill="1" applyAlignment="1" applyProtection="1">
      <alignment horizontal="center"/>
    </xf>
    <xf numFmtId="164" fontId="38" fillId="0" borderId="0" xfId="0" applyNumberFormat="1" applyFont="1" applyFill="1" applyAlignment="1" applyProtection="1">
      <alignment horizontal="center"/>
    </xf>
    <xf numFmtId="164" fontId="42" fillId="0" borderId="0" xfId="0" applyNumberFormat="1" applyFont="1" applyFill="1" applyAlignment="1" applyProtection="1">
      <alignment horizontal="center"/>
    </xf>
    <xf numFmtId="2" fontId="37" fillId="0" borderId="0" xfId="0" applyNumberFormat="1" applyFont="1" applyFill="1" applyBorder="1" applyAlignment="1">
      <alignment horizontal="center"/>
    </xf>
    <xf numFmtId="0" fontId="33" fillId="0" borderId="0" xfId="0" applyFont="1" applyFill="1" applyAlignment="1" applyProtection="1">
      <alignment horizontal="center"/>
      <protection locked="0"/>
    </xf>
    <xf numFmtId="39" fontId="41" fillId="0" borderId="0" xfId="0" applyNumberFormat="1" applyFont="1" applyFill="1" applyAlignment="1" applyProtection="1">
      <alignment horizontal="center"/>
    </xf>
    <xf numFmtId="0" fontId="1" fillId="0" borderId="0" xfId="0" applyNumberFormat="1" applyFont="1" applyFill="1" applyAlignment="1" applyProtection="1">
      <alignment horizontal="center"/>
    </xf>
    <xf numFmtId="0" fontId="1" fillId="0" borderId="0" xfId="0" applyFont="1" applyFill="1" applyAlignment="1" applyProtection="1">
      <alignment horizontal="center"/>
      <protection locked="0"/>
    </xf>
    <xf numFmtId="0" fontId="6" fillId="16" borderId="7" xfId="0" applyFont="1" applyFill="1" applyBorder="1" applyAlignment="1"/>
    <xf numFmtId="9" fontId="1" fillId="2" borderId="9" xfId="3" applyFont="1" applyFill="1" applyBorder="1" applyAlignment="1">
      <alignment horizontal="center" wrapText="1"/>
    </xf>
    <xf numFmtId="9" fontId="16" fillId="4" borderId="0" xfId="3" applyFont="1" applyFill="1" applyAlignment="1">
      <alignment horizontal="center"/>
    </xf>
    <xf numFmtId="9" fontId="15" fillId="2" borderId="10" xfId="3" applyFont="1" applyFill="1" applyBorder="1" applyAlignment="1">
      <alignment horizontal="center"/>
    </xf>
    <xf numFmtId="9" fontId="15" fillId="2" borderId="4" xfId="3" applyFont="1" applyFill="1" applyBorder="1" applyAlignment="1">
      <alignment horizontal="center"/>
    </xf>
    <xf numFmtId="9" fontId="21" fillId="14" borderId="4" xfId="3" applyFont="1" applyFill="1" applyBorder="1" applyAlignment="1">
      <alignment horizontal="center"/>
    </xf>
    <xf numFmtId="9" fontId="12" fillId="4" borderId="0" xfId="3" applyFont="1" applyFill="1" applyAlignment="1">
      <alignment horizontal="center"/>
    </xf>
    <xf numFmtId="9" fontId="9" fillId="4" borderId="0" xfId="3" applyFont="1" applyFill="1" applyAlignment="1">
      <alignment horizontal="center"/>
    </xf>
    <xf numFmtId="9" fontId="15" fillId="7" borderId="4" xfId="3" applyFont="1" applyFill="1" applyBorder="1" applyAlignment="1">
      <alignment horizontal="center"/>
    </xf>
    <xf numFmtId="9" fontId="6" fillId="2" borderId="6" xfId="3" applyFont="1" applyFill="1" applyBorder="1" applyAlignment="1">
      <alignment horizontal="center"/>
    </xf>
    <xf numFmtId="9" fontId="15" fillId="4" borderId="0" xfId="3" applyFont="1" applyFill="1" applyAlignment="1">
      <alignment horizontal="center"/>
    </xf>
    <xf numFmtId="9" fontId="1" fillId="7" borderId="7" xfId="3" applyFont="1" applyFill="1" applyBorder="1" applyAlignment="1">
      <alignment horizontal="center"/>
    </xf>
    <xf numFmtId="0" fontId="1" fillId="16" borderId="1" xfId="0" applyFont="1" applyFill="1" applyBorder="1" applyAlignment="1">
      <alignment wrapText="1"/>
    </xf>
    <xf numFmtId="0" fontId="6" fillId="2" borderId="0" xfId="0" applyFont="1" applyFill="1" applyBorder="1"/>
    <xf numFmtId="0" fontId="35" fillId="9" borderId="0" xfId="0" applyFont="1" applyFill="1" applyBorder="1" applyAlignment="1"/>
    <xf numFmtId="0" fontId="36" fillId="9" borderId="0" xfId="0" applyFont="1" applyFill="1" applyBorder="1" applyAlignment="1"/>
    <xf numFmtId="164" fontId="40" fillId="9" borderId="0" xfId="0" applyNumberFormat="1" applyFont="1" applyFill="1" applyAlignment="1">
      <alignment horizontal="center"/>
    </xf>
    <xf numFmtId="0" fontId="7" fillId="15" borderId="0" xfId="2" applyFill="1" applyAlignment="1" applyProtection="1"/>
    <xf numFmtId="164" fontId="6" fillId="9" borderId="0" xfId="0" applyNumberFormat="1" applyFont="1" applyFill="1" applyAlignment="1" applyProtection="1">
      <alignment horizontal="center"/>
    </xf>
    <xf numFmtId="2" fontId="1" fillId="9" borderId="0" xfId="0" applyNumberFormat="1" applyFont="1" applyFill="1" applyAlignment="1">
      <alignment horizontal="center"/>
    </xf>
    <xf numFmtId="2" fontId="1" fillId="9" borderId="0" xfId="0" applyNumberFormat="1" applyFont="1" applyFill="1" applyAlignment="1" applyProtection="1">
      <alignment horizontal="center"/>
    </xf>
    <xf numFmtId="164" fontId="6" fillId="3" borderId="0" xfId="0" applyNumberFormat="1" applyFont="1" applyFill="1" applyAlignment="1">
      <alignment horizontal="right"/>
    </xf>
    <xf numFmtId="0" fontId="1" fillId="2" borderId="0" xfId="0" applyFont="1" applyFill="1" applyAlignment="1">
      <alignment horizontal="left"/>
    </xf>
    <xf numFmtId="0" fontId="53" fillId="0" borderId="0" xfId="0" applyFont="1" applyAlignment="1">
      <alignment vertical="center"/>
    </xf>
    <xf numFmtId="0" fontId="55" fillId="15" borderId="0" xfId="2" applyFont="1" applyFill="1" applyAlignment="1" applyProtection="1"/>
    <xf numFmtId="0" fontId="6" fillId="15" borderId="0" xfId="2" applyFont="1" applyFill="1" applyAlignment="1" applyProtection="1">
      <alignment wrapText="1"/>
      <protection locked="0"/>
    </xf>
    <xf numFmtId="166" fontId="6" fillId="15" borderId="0" xfId="0" applyNumberFormat="1" applyFont="1" applyFill="1" applyAlignment="1">
      <alignment horizontal="center"/>
    </xf>
    <xf numFmtId="0" fontId="1" fillId="11" borderId="0" xfId="0" applyFont="1" applyFill="1" applyProtection="1">
      <protection locked="0"/>
    </xf>
    <xf numFmtId="2" fontId="37" fillId="11" borderId="0" xfId="0" applyNumberFormat="1" applyFont="1" applyFill="1" applyBorder="1" applyAlignment="1">
      <alignment horizontal="center"/>
    </xf>
    <xf numFmtId="0" fontId="1" fillId="11" borderId="0" xfId="0" applyFont="1" applyFill="1" applyAlignment="1" applyProtection="1">
      <alignment horizontal="center" vertical="center"/>
      <protection locked="0"/>
    </xf>
    <xf numFmtId="164" fontId="40" fillId="11" borderId="0" xfId="0" applyNumberFormat="1" applyFont="1" applyFill="1" applyAlignment="1" applyProtection="1">
      <alignment horizontal="center"/>
    </xf>
    <xf numFmtId="0" fontId="1" fillId="11" borderId="0" xfId="0" applyFont="1" applyFill="1" applyAlignment="1" applyProtection="1">
      <alignment horizontal="center"/>
      <protection locked="0"/>
    </xf>
    <xf numFmtId="164" fontId="38" fillId="11" borderId="0" xfId="0" applyNumberFormat="1" applyFont="1" applyFill="1" applyAlignment="1" applyProtection="1">
      <alignment horizontal="center"/>
    </xf>
    <xf numFmtId="0" fontId="1" fillId="11" borderId="0" xfId="0" applyFont="1" applyFill="1" applyAlignment="1">
      <alignment horizontal="center"/>
    </xf>
    <xf numFmtId="0" fontId="1" fillId="11" borderId="0" xfId="0" applyFont="1" applyFill="1" applyAlignment="1">
      <alignment horizontal="center" vertical="center"/>
    </xf>
    <xf numFmtId="164" fontId="1" fillId="11" borderId="0" xfId="0" applyNumberFormat="1" applyFont="1" applyFill="1" applyAlignment="1">
      <alignment horizontal="center"/>
    </xf>
    <xf numFmtId="2" fontId="15" fillId="10" borderId="5" xfId="0" applyNumberFormat="1" applyFont="1" applyFill="1" applyBorder="1" applyAlignment="1">
      <alignment horizontal="center" wrapText="1"/>
    </xf>
    <xf numFmtId="2" fontId="6" fillId="2" borderId="6" xfId="0" applyNumberFormat="1" applyFont="1" applyFill="1" applyBorder="1" applyAlignment="1">
      <alignment horizontal="center"/>
    </xf>
    <xf numFmtId="2" fontId="1" fillId="14" borderId="4" xfId="0" applyNumberFormat="1" applyFont="1" applyFill="1" applyBorder="1" applyAlignment="1">
      <alignment horizontal="right" indent="1"/>
    </xf>
    <xf numFmtId="164" fontId="33" fillId="9" borderId="3" xfId="0" applyNumberFormat="1" applyFont="1" applyFill="1" applyBorder="1" applyAlignment="1">
      <alignment horizontal="center"/>
    </xf>
    <xf numFmtId="164" fontId="56" fillId="3" borderId="0" xfId="0" applyNumberFormat="1" applyFont="1" applyFill="1" applyAlignment="1" applyProtection="1">
      <alignment horizontal="left"/>
    </xf>
    <xf numFmtId="164" fontId="6" fillId="3" borderId="0" xfId="0" applyNumberFormat="1" applyFont="1" applyFill="1" applyAlignment="1" applyProtection="1">
      <alignment horizontal="right"/>
    </xf>
    <xf numFmtId="2" fontId="6" fillId="10" borderId="11" xfId="0" applyNumberFormat="1" applyFont="1" applyFill="1" applyBorder="1" applyAlignment="1">
      <alignment horizontal="center"/>
    </xf>
    <xf numFmtId="4" fontId="1" fillId="14" borderId="4" xfId="0" applyNumberFormat="1" applyFont="1" applyFill="1" applyBorder="1" applyAlignment="1">
      <alignment horizontal="right" indent="1"/>
    </xf>
    <xf numFmtId="0" fontId="6" fillId="11" borderId="2" xfId="0" applyFont="1" applyFill="1" applyBorder="1"/>
    <xf numFmtId="7" fontId="6" fillId="11" borderId="2" xfId="0" applyNumberFormat="1" applyFont="1" applyFill="1" applyBorder="1" applyAlignment="1">
      <alignment horizontal="center"/>
    </xf>
    <xf numFmtId="39" fontId="6" fillId="11" borderId="2" xfId="0" applyNumberFormat="1" applyFont="1" applyFill="1" applyBorder="1" applyAlignment="1">
      <alignment horizontal="center"/>
    </xf>
    <xf numFmtId="164" fontId="6" fillId="11" borderId="2" xfId="0" applyNumberFormat="1" applyFont="1" applyFill="1" applyBorder="1" applyAlignment="1">
      <alignment horizontal="right" indent="1"/>
    </xf>
    <xf numFmtId="7" fontId="15" fillId="4" borderId="0" xfId="0" applyNumberFormat="1" applyFont="1" applyFill="1"/>
    <xf numFmtId="0" fontId="15" fillId="4" borderId="0" xfId="0" applyFont="1" applyFill="1" applyBorder="1"/>
    <xf numFmtId="9" fontId="15" fillId="4" borderId="0" xfId="3" applyFont="1" applyFill="1" applyBorder="1" applyAlignment="1">
      <alignment horizontal="center"/>
    </xf>
    <xf numFmtId="0" fontId="6" fillId="0" borderId="0" xfId="0" applyFont="1" applyFill="1" applyBorder="1"/>
    <xf numFmtId="9" fontId="6" fillId="0" borderId="0" xfId="3" applyFont="1" applyFill="1" applyBorder="1" applyAlignment="1">
      <alignment horizontal="center"/>
    </xf>
    <xf numFmtId="0" fontId="7" fillId="0" borderId="0" xfId="2" applyFill="1" applyAlignment="1" applyProtection="1"/>
    <xf numFmtId="0" fontId="0" fillId="4" borderId="0" xfId="0" applyFill="1" applyAlignment="1">
      <alignment textRotation="90"/>
    </xf>
    <xf numFmtId="0" fontId="0" fillId="0" borderId="0" xfId="0" applyAlignment="1"/>
    <xf numFmtId="0" fontId="9" fillId="2" borderId="0" xfId="0" applyFont="1" applyFill="1" applyBorder="1" applyAlignment="1">
      <alignment horizontal="left"/>
    </xf>
    <xf numFmtId="0" fontId="6" fillId="9" borderId="0" xfId="0" applyFont="1" applyFill="1" applyBorder="1" applyAlignment="1"/>
    <xf numFmtId="0" fontId="1" fillId="9" borderId="0" xfId="0" applyFont="1" applyFill="1" applyBorder="1" applyAlignment="1"/>
    <xf numFmtId="0" fontId="39" fillId="9" borderId="0" xfId="0" applyFont="1" applyFill="1" applyBorder="1" applyAlignment="1"/>
    <xf numFmtId="0" fontId="37" fillId="9" borderId="0" xfId="0" applyFont="1" applyFill="1" applyBorder="1" applyAlignment="1"/>
    <xf numFmtId="0" fontId="43" fillId="9" borderId="0" xfId="0" applyFont="1" applyFill="1" applyBorder="1" applyAlignment="1"/>
    <xf numFmtId="0" fontId="44" fillId="9" borderId="0" xfId="0" applyFont="1" applyFill="1" applyBorder="1" applyAlignment="1"/>
    <xf numFmtId="0" fontId="35" fillId="9" borderId="0" xfId="0" applyFont="1" applyFill="1" applyBorder="1" applyAlignment="1"/>
    <xf numFmtId="0" fontId="36" fillId="9" borderId="0" xfId="0" applyFont="1" applyFill="1" applyBorder="1" applyAlignment="1"/>
    <xf numFmtId="1" fontId="1" fillId="9" borderId="0" xfId="0" applyNumberFormat="1" applyFont="1" applyFill="1" applyAlignment="1">
      <alignment horizontal="left" wrapText="1"/>
    </xf>
    <xf numFmtId="0" fontId="9" fillId="6" borderId="0" xfId="0" applyFont="1" applyFill="1" applyBorder="1" applyAlignment="1">
      <alignment horizontal="left"/>
    </xf>
    <xf numFmtId="0" fontId="25" fillId="3" borderId="7" xfId="0" applyFont="1" applyFill="1" applyBorder="1" applyAlignment="1">
      <alignment horizontal="center" wrapText="1"/>
    </xf>
    <xf numFmtId="0" fontId="24" fillId="3" borderId="2" xfId="0" applyFont="1" applyFill="1" applyBorder="1" applyAlignment="1">
      <alignment horizontal="center"/>
    </xf>
    <xf numFmtId="0" fontId="24" fillId="3" borderId="8" xfId="0" applyFont="1" applyFill="1" applyBorder="1" applyAlignment="1">
      <alignment horizontal="center"/>
    </xf>
    <xf numFmtId="164" fontId="9" fillId="2" borderId="6" xfId="0" applyNumberFormat="1" applyFont="1" applyFill="1" applyBorder="1" applyAlignment="1">
      <alignment horizontal="center"/>
    </xf>
    <xf numFmtId="0" fontId="0" fillId="0" borderId="6" xfId="0" applyBorder="1" applyAlignment="1"/>
    <xf numFmtId="0" fontId="1" fillId="4" borderId="0" xfId="0" applyFont="1" applyFill="1" applyAlignment="1">
      <alignment horizontal="left" vertical="top"/>
    </xf>
    <xf numFmtId="0" fontId="9" fillId="0" borderId="1" xfId="0" applyFont="1" applyFill="1" applyBorder="1" applyAlignment="1"/>
    <xf numFmtId="0" fontId="0" fillId="0" borderId="1" xfId="0" applyFill="1" applyBorder="1" applyAlignment="1"/>
    <xf numFmtId="0" fontId="1" fillId="0" borderId="0" xfId="0" applyFont="1" applyAlignment="1" applyProtection="1">
      <alignment horizontal="left"/>
      <protection locked="0"/>
    </xf>
    <xf numFmtId="0" fontId="1" fillId="0" borderId="0" xfId="0" applyFont="1" applyAlignment="1" applyProtection="1">
      <alignment horizontal="left" wrapText="1"/>
      <protection locked="0"/>
    </xf>
    <xf numFmtId="0" fontId="1" fillId="9" borderId="0" xfId="0" applyFont="1" applyFill="1"/>
    <xf numFmtId="0" fontId="33" fillId="9" borderId="0" xfId="0" applyFont="1" applyFill="1" applyBorder="1" applyAlignment="1"/>
    <xf numFmtId="0" fontId="34" fillId="9" borderId="0" xfId="0" applyFont="1" applyFill="1" applyBorder="1" applyAlignment="1"/>
    <xf numFmtId="0" fontId="9" fillId="5" borderId="0" xfId="0" applyFont="1" applyFill="1" applyAlignment="1" applyProtection="1">
      <alignment horizontal="left" wrapText="1"/>
      <protection locked="0"/>
    </xf>
    <xf numFmtId="0" fontId="2" fillId="5" borderId="0" xfId="0" applyFont="1" applyFill="1" applyAlignment="1" applyProtection="1">
      <alignment horizontal="left" wrapText="1"/>
      <protection locked="0"/>
    </xf>
    <xf numFmtId="0" fontId="9" fillId="5" borderId="0" xfId="0" applyFont="1" applyFill="1" applyAlignment="1" applyProtection="1">
      <protection locked="0"/>
    </xf>
    <xf numFmtId="0" fontId="1" fillId="4" borderId="0" xfId="0" applyFont="1" applyFill="1" applyAlignment="1" applyProtection="1">
      <alignment vertical="top" wrapText="1"/>
      <protection locked="0"/>
    </xf>
    <xf numFmtId="0" fontId="0" fillId="0" borderId="0" xfId="0" applyAlignment="1">
      <alignment vertical="top" wrapText="1"/>
    </xf>
    <xf numFmtId="0" fontId="7" fillId="4" borderId="0" xfId="2" applyFill="1" applyAlignment="1" applyProtection="1">
      <alignment vertical="top" wrapText="1"/>
      <protection locked="0"/>
    </xf>
    <xf numFmtId="0" fontId="7" fillId="0" borderId="0" xfId="2" applyAlignment="1" applyProtection="1">
      <alignment vertical="top" wrapText="1"/>
    </xf>
    <xf numFmtId="0" fontId="1" fillId="4" borderId="0" xfId="0" applyFont="1" applyFill="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9" fillId="2" borderId="1" xfId="0" applyFont="1" applyFill="1" applyBorder="1" applyAlignment="1"/>
    <xf numFmtId="0" fontId="0" fillId="0" borderId="1" xfId="0" applyBorder="1" applyAlignment="1"/>
    <xf numFmtId="0" fontId="29" fillId="7" borderId="7" xfId="0" applyFont="1" applyFill="1" applyBorder="1" applyAlignment="1"/>
    <xf numFmtId="0" fontId="29" fillId="7" borderId="2" xfId="0" applyFont="1" applyFill="1" applyBorder="1" applyAlignment="1"/>
    <xf numFmtId="0" fontId="29" fillId="7" borderId="8" xfId="0" applyFont="1" applyFill="1" applyBorder="1" applyAlignment="1"/>
    <xf numFmtId="0" fontId="9" fillId="6" borderId="13" xfId="0" applyFont="1" applyFill="1" applyBorder="1" applyAlignment="1">
      <alignment horizontal="left"/>
    </xf>
    <xf numFmtId="0" fontId="6" fillId="2" borderId="10" xfId="0" applyFont="1" applyFill="1" applyBorder="1" applyAlignment="1">
      <alignment horizontal="center"/>
    </xf>
    <xf numFmtId="0" fontId="6" fillId="2" borderId="3" xfId="0" applyFont="1" applyFill="1" applyBorder="1" applyAlignment="1">
      <alignment horizontal="center"/>
    </xf>
    <xf numFmtId="0" fontId="6" fillId="2" borderId="11" xfId="0" applyFont="1" applyFill="1" applyBorder="1" applyAlignment="1">
      <alignment horizontal="center"/>
    </xf>
    <xf numFmtId="0" fontId="6" fillId="3" borderId="10" xfId="0" applyFont="1" applyFill="1" applyBorder="1" applyAlignment="1">
      <alignment horizontal="center"/>
    </xf>
    <xf numFmtId="0" fontId="6" fillId="3" borderId="3" xfId="0" applyFont="1" applyFill="1" applyBorder="1" applyAlignment="1">
      <alignment horizontal="center"/>
    </xf>
    <xf numFmtId="0" fontId="6" fillId="10" borderId="11" xfId="0" applyFont="1" applyFill="1" applyBorder="1" applyAlignment="1">
      <alignment horizontal="center"/>
    </xf>
    <xf numFmtId="0" fontId="6" fillId="10" borderId="7" xfId="0" applyFont="1" applyFill="1" applyBorder="1" applyAlignment="1">
      <alignment horizontal="center"/>
    </xf>
    <xf numFmtId="0" fontId="6" fillId="10" borderId="8" xfId="0" applyFont="1" applyFill="1" applyBorder="1" applyAlignment="1">
      <alignment horizontal="center"/>
    </xf>
    <xf numFmtId="0" fontId="6" fillId="11" borderId="5" xfId="0" applyFont="1" applyFill="1" applyBorder="1" applyAlignment="1">
      <alignment horizontal="center" vertical="center" wrapText="1"/>
    </xf>
    <xf numFmtId="0" fontId="6" fillId="11" borderId="9" xfId="0" applyFont="1" applyFill="1" applyBorder="1" applyAlignment="1">
      <alignment vertical="center"/>
    </xf>
    <xf numFmtId="0" fontId="17" fillId="6" borderId="0" xfId="0" applyFont="1" applyFill="1" applyBorder="1" applyAlignment="1">
      <alignment horizontal="center" wrapText="1"/>
    </xf>
    <xf numFmtId="0" fontId="17" fillId="6" borderId="13" xfId="0" applyFont="1" applyFill="1" applyBorder="1" applyAlignment="1">
      <alignment horizontal="center" wrapText="1"/>
    </xf>
    <xf numFmtId="0" fontId="22" fillId="14" borderId="6" xfId="0" applyFont="1" applyFill="1" applyBorder="1" applyAlignment="1"/>
    <xf numFmtId="0" fontId="0" fillId="14" borderId="6" xfId="0" applyFill="1" applyBorder="1" applyAlignment="1"/>
    <xf numFmtId="0" fontId="9" fillId="6" borderId="7" xfId="0" applyFont="1" applyFill="1" applyBorder="1" applyAlignment="1"/>
    <xf numFmtId="0" fontId="0" fillId="0" borderId="2" xfId="0" applyBorder="1" applyAlignment="1"/>
    <xf numFmtId="0" fontId="0" fillId="0" borderId="8" xfId="0" applyBorder="1" applyAlignment="1"/>
  </cellXfs>
  <cellStyles count="6">
    <cellStyle name="Accent3" xfId="5" builtinId="37"/>
    <cellStyle name="Comma" xfId="1" builtinId="3"/>
    <cellStyle name="Currency" xfId="4" builtinId="4"/>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5AD66C"/>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7825896762904E-2"/>
          <c:y val="0.19486111111111112"/>
          <c:w val="0.86987729658792656"/>
          <c:h val="0.72088764946048411"/>
        </c:manualLayout>
      </c:layout>
      <c:barChart>
        <c:barDir val="col"/>
        <c:grouping val="clustered"/>
        <c:varyColors val="1"/>
        <c:ser>
          <c:idx val="0"/>
          <c:order val="0"/>
          <c:spPr>
            <a:ln w="19050">
              <a:solidFill>
                <a:srgbClr val="000000"/>
              </a:solidFill>
            </a:ln>
          </c:spPr>
          <c:invertIfNegative val="0"/>
          <c:dPt>
            <c:idx val="0"/>
            <c:invertIfNegative val="0"/>
            <c:bubble3D val="0"/>
            <c:spPr>
              <a:solidFill>
                <a:schemeClr val="accent1"/>
              </a:solidFill>
              <a:ln w="19050">
                <a:solidFill>
                  <a:srgbClr val="000000"/>
                </a:solidFill>
              </a:ln>
              <a:effectLst/>
            </c:spPr>
            <c:extLst>
              <c:ext xmlns:c16="http://schemas.microsoft.com/office/drawing/2014/chart" uri="{C3380CC4-5D6E-409C-BE32-E72D297353CC}">
                <c16:uniqueId val="{00000001-008B-4C3C-9B84-984682BF2FAE}"/>
              </c:ext>
            </c:extLst>
          </c:dPt>
          <c:dPt>
            <c:idx val="1"/>
            <c:invertIfNegative val="0"/>
            <c:bubble3D val="0"/>
            <c:spPr>
              <a:solidFill>
                <a:schemeClr val="accent2"/>
              </a:solidFill>
              <a:ln w="19050">
                <a:solidFill>
                  <a:srgbClr val="000000"/>
                </a:solidFill>
              </a:ln>
              <a:effectLst/>
            </c:spPr>
            <c:extLst>
              <c:ext xmlns:c16="http://schemas.microsoft.com/office/drawing/2014/chart" uri="{C3380CC4-5D6E-409C-BE32-E72D297353CC}">
                <c16:uniqueId val="{00000003-008B-4C3C-9B84-984682BF2FAE}"/>
              </c:ext>
            </c:extLst>
          </c:dPt>
          <c:dPt>
            <c:idx val="2"/>
            <c:invertIfNegative val="0"/>
            <c:bubble3D val="0"/>
            <c:spPr>
              <a:solidFill>
                <a:schemeClr val="accent3"/>
              </a:solidFill>
              <a:ln w="19050">
                <a:solidFill>
                  <a:srgbClr val="000000"/>
                </a:solidFill>
              </a:ln>
              <a:effectLst/>
            </c:spPr>
            <c:extLst>
              <c:ext xmlns:c16="http://schemas.microsoft.com/office/drawing/2014/chart" uri="{C3380CC4-5D6E-409C-BE32-E72D297353CC}">
                <c16:uniqueId val="{00000005-008B-4C3C-9B84-984682BF2FAE}"/>
              </c:ext>
            </c:extLst>
          </c:dPt>
          <c:dPt>
            <c:idx val="3"/>
            <c:invertIfNegative val="0"/>
            <c:bubble3D val="0"/>
            <c:spPr>
              <a:solidFill>
                <a:schemeClr val="accent4"/>
              </a:solidFill>
              <a:ln w="19050">
                <a:solidFill>
                  <a:srgbClr val="000000"/>
                </a:solidFill>
              </a:ln>
              <a:effectLst/>
            </c:spPr>
            <c:extLst>
              <c:ext xmlns:c16="http://schemas.microsoft.com/office/drawing/2014/chart" uri="{C3380CC4-5D6E-409C-BE32-E72D297353CC}">
                <c16:uniqueId val="{00000007-008B-4C3C-9B84-984682BF2FAE}"/>
              </c:ext>
            </c:extLst>
          </c:dPt>
          <c:dPt>
            <c:idx val="4"/>
            <c:invertIfNegative val="0"/>
            <c:bubble3D val="0"/>
            <c:spPr>
              <a:solidFill>
                <a:schemeClr val="accent5"/>
              </a:solidFill>
              <a:ln w="19050">
                <a:solidFill>
                  <a:srgbClr val="000000"/>
                </a:solidFill>
              </a:ln>
              <a:effectLst/>
            </c:spPr>
            <c:extLst>
              <c:ext xmlns:c16="http://schemas.microsoft.com/office/drawing/2014/chart" uri="{C3380CC4-5D6E-409C-BE32-E72D297353CC}">
                <c16:uniqueId val="{00000009-008B-4C3C-9B84-984682BF2FAE}"/>
              </c:ext>
            </c:extLst>
          </c:dPt>
          <c:dPt>
            <c:idx val="5"/>
            <c:invertIfNegative val="0"/>
            <c:bubble3D val="0"/>
            <c:spPr>
              <a:solidFill>
                <a:schemeClr val="accent6"/>
              </a:solidFill>
              <a:ln w="19050">
                <a:solidFill>
                  <a:srgbClr val="000000"/>
                </a:solidFill>
              </a:ln>
              <a:effectLst/>
            </c:spPr>
            <c:extLst>
              <c:ext xmlns:c16="http://schemas.microsoft.com/office/drawing/2014/chart" uri="{C3380CC4-5D6E-409C-BE32-E72D297353CC}">
                <c16:uniqueId val="{0000000B-008B-4C3C-9B84-984682BF2FAE}"/>
              </c:ext>
            </c:extLst>
          </c:dPt>
          <c:dPt>
            <c:idx val="6"/>
            <c:invertIfNegative val="0"/>
            <c:bubble3D val="0"/>
            <c:spPr>
              <a:solidFill>
                <a:schemeClr val="accent1">
                  <a:lumMod val="60000"/>
                </a:schemeClr>
              </a:solidFill>
              <a:ln w="19050">
                <a:solidFill>
                  <a:srgbClr val="000000"/>
                </a:solidFill>
              </a:ln>
              <a:effectLst/>
            </c:spPr>
            <c:extLst>
              <c:ext xmlns:c16="http://schemas.microsoft.com/office/drawing/2014/chart" uri="{C3380CC4-5D6E-409C-BE32-E72D297353CC}">
                <c16:uniqueId val="{0000000D-008B-4C3C-9B84-984682BF2FAE}"/>
              </c:ext>
            </c:extLst>
          </c:dPt>
          <c:dPt>
            <c:idx val="7"/>
            <c:invertIfNegative val="0"/>
            <c:bubble3D val="0"/>
            <c:spPr>
              <a:solidFill>
                <a:schemeClr val="accent2">
                  <a:lumMod val="60000"/>
                </a:schemeClr>
              </a:solidFill>
              <a:ln w="19050">
                <a:solidFill>
                  <a:srgbClr val="000000"/>
                </a:solidFill>
              </a:ln>
              <a:effectLst/>
            </c:spPr>
            <c:extLst>
              <c:ext xmlns:c16="http://schemas.microsoft.com/office/drawing/2014/chart" uri="{C3380CC4-5D6E-409C-BE32-E72D297353CC}">
                <c16:uniqueId val="{0000000F-008B-4C3C-9B84-984682BF2FAE}"/>
              </c:ext>
            </c:extLst>
          </c:dPt>
          <c:dPt>
            <c:idx val="8"/>
            <c:invertIfNegative val="0"/>
            <c:bubble3D val="0"/>
            <c:spPr>
              <a:solidFill>
                <a:schemeClr val="accent3">
                  <a:lumMod val="60000"/>
                </a:schemeClr>
              </a:solidFill>
              <a:ln w="19050">
                <a:solidFill>
                  <a:srgbClr val="000000"/>
                </a:solidFill>
              </a:ln>
              <a:effectLst/>
            </c:spPr>
            <c:extLst>
              <c:ext xmlns:c16="http://schemas.microsoft.com/office/drawing/2014/chart" uri="{C3380CC4-5D6E-409C-BE32-E72D297353CC}">
                <c16:uniqueId val="{00000011-DC50-41CD-9CF4-7CAE74ABE013}"/>
              </c:ext>
            </c:extLst>
          </c:dPt>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Graphical!$C$7:$C$15</c:f>
              <c:strCache>
                <c:ptCount val="9"/>
                <c:pt idx="0">
                  <c:v>WW</c:v>
                </c:pt>
                <c:pt idx="1">
                  <c:v>SWSW</c:v>
                </c:pt>
                <c:pt idx="2">
                  <c:v>DNS</c:v>
                </c:pt>
                <c:pt idx="3">
                  <c:v>SB</c:v>
                </c:pt>
                <c:pt idx="4">
                  <c:v>P</c:v>
                </c:pt>
                <c:pt idx="5">
                  <c:v>L</c:v>
                </c:pt>
                <c:pt idx="6">
                  <c:v>SC</c:v>
                </c:pt>
                <c:pt idx="7">
                  <c:v>Garbs</c:v>
                </c:pt>
                <c:pt idx="8">
                  <c:v>CC</c:v>
                </c:pt>
              </c:strCache>
            </c:strRef>
          </c:cat>
          <c:val>
            <c:numRef>
              <c:f>Graphical!$D$7:$D$15</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008B-4C3C-9B84-984682BF2FAE}"/>
            </c:ext>
          </c:extLst>
        </c:ser>
        <c:dLbls>
          <c:dLblPos val="outEnd"/>
          <c:showLegendKey val="0"/>
          <c:showVal val="1"/>
          <c:showCatName val="0"/>
          <c:showSerName val="0"/>
          <c:showPercent val="0"/>
          <c:showBubbleSize val="0"/>
        </c:dLbls>
        <c:gapWidth val="96"/>
        <c:overlap val="-27"/>
        <c:axId val="-1729228256"/>
        <c:axId val="-1729223904"/>
      </c:barChart>
      <c:catAx>
        <c:axId val="-1729228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9223904"/>
        <c:crosses val="autoZero"/>
        <c:auto val="1"/>
        <c:lblAlgn val="ctr"/>
        <c:lblOffset val="100"/>
        <c:noMultiLvlLbl val="0"/>
      </c:catAx>
      <c:valAx>
        <c:axId val="-17292239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29228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Returns over</a:t>
            </a:r>
            <a:r>
              <a:rPr lang="en-US" baseline="0"/>
              <a:t> Total Costs by Rotation, WW/SWSW/Rotational Crop or Cover Crop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Graphical!$E$34:$E$38</c:f>
              <c:strCache>
                <c:ptCount val="5"/>
                <c:pt idx="0">
                  <c:v>SC = spring canola</c:v>
                </c:pt>
                <c:pt idx="1">
                  <c:v>P = peas</c:v>
                </c:pt>
                <c:pt idx="2">
                  <c:v>L = lentils</c:v>
                </c:pt>
                <c:pt idx="3">
                  <c:v>G = garbanzos</c:v>
                </c:pt>
                <c:pt idx="4">
                  <c:v>CC = cover crop</c:v>
                </c:pt>
              </c:strCache>
            </c:strRef>
          </c:tx>
          <c:spPr>
            <a:solidFill>
              <a:srgbClr val="5AD66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Graphical!$E$29:$E$33</c:f>
              <c:strCache>
                <c:ptCount val="5"/>
                <c:pt idx="0">
                  <c:v>SC</c:v>
                </c:pt>
                <c:pt idx="1">
                  <c:v>P</c:v>
                </c:pt>
                <c:pt idx="2">
                  <c:v>L</c:v>
                </c:pt>
                <c:pt idx="3">
                  <c:v>G</c:v>
                </c:pt>
                <c:pt idx="4">
                  <c:v>CC</c:v>
                </c:pt>
              </c:strCache>
            </c:strRef>
          </c:cat>
          <c:val>
            <c:numRef>
              <c:f>Graphical!$D$29:$D$33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FF58-4372-98D4-8098E4BD17A9}"/>
            </c:ext>
          </c:extLst>
        </c:ser>
        <c:dLbls>
          <c:showLegendKey val="0"/>
          <c:showVal val="0"/>
          <c:showCatName val="0"/>
          <c:showSerName val="0"/>
          <c:showPercent val="0"/>
          <c:showBubbleSize val="0"/>
        </c:dLbls>
        <c:gapWidth val="219"/>
        <c:overlap val="-27"/>
        <c:axId val="-1729226080"/>
        <c:axId val="-1729227168"/>
      </c:barChart>
      <c:catAx>
        <c:axId val="-172922608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9227168"/>
        <c:crosses val="autoZero"/>
        <c:auto val="1"/>
        <c:lblAlgn val="ctr"/>
        <c:lblOffset val="100"/>
        <c:noMultiLvlLbl val="0"/>
      </c:catAx>
      <c:valAx>
        <c:axId val="-1729227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per acre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922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Returns over</a:t>
            </a:r>
            <a:r>
              <a:rPr lang="en-US" baseline="0"/>
              <a:t> Total Costs by Rotation, WW/SWSW/Rotational Crop or Cover Crop </a:t>
            </a:r>
            <a:endParaRPr lang="en-US"/>
          </a:p>
        </c:rich>
      </c:tx>
      <c:overlay val="0"/>
      <c:spPr>
        <a:noFill/>
        <a:ln>
          <a:noFill/>
        </a:ln>
        <a:effectLst/>
      </c:spPr>
    </c:title>
    <c:autoTitleDeleted val="0"/>
    <c:plotArea>
      <c:layout/>
      <c:barChart>
        <c:barDir val="col"/>
        <c:grouping val="clustered"/>
        <c:varyColors val="0"/>
        <c:ser>
          <c:idx val="1"/>
          <c:order val="0"/>
          <c:spPr>
            <a:solidFill>
              <a:srgbClr val="FF0000"/>
            </a:solidFill>
          </c:spPr>
          <c:invertIfNegative val="0"/>
          <c:cat>
            <c:strRef>
              <c:f>Graphical!$E$29:$E$33</c:f>
              <c:strCache>
                <c:ptCount val="5"/>
                <c:pt idx="0">
                  <c:v>SC</c:v>
                </c:pt>
                <c:pt idx="1">
                  <c:v>P</c:v>
                </c:pt>
                <c:pt idx="2">
                  <c:v>L</c:v>
                </c:pt>
                <c:pt idx="3">
                  <c:v>G</c:v>
                </c:pt>
                <c:pt idx="4">
                  <c:v>CC</c:v>
                </c:pt>
              </c:strCache>
            </c:strRef>
          </c:cat>
          <c:val>
            <c:numRef>
              <c:f>Graphical!$D$34:$D$38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51A3-437D-B25D-0E4514B8DCFA}"/>
            </c:ext>
          </c:extLst>
        </c:ser>
        <c:ser>
          <c:idx val="0"/>
          <c:order val="1"/>
          <c:tx>
            <c:strRef>
              <c:f>Graphical!$E$34:$E$38</c:f>
              <c:strCache>
                <c:ptCount val="5"/>
                <c:pt idx="0">
                  <c:v>SC = spring canola</c:v>
                </c:pt>
                <c:pt idx="1">
                  <c:v>P = peas</c:v>
                </c:pt>
                <c:pt idx="2">
                  <c:v>L = lentils</c:v>
                </c:pt>
                <c:pt idx="3">
                  <c:v>G = garbanzos</c:v>
                </c:pt>
                <c:pt idx="4">
                  <c:v>CC = cover crop</c:v>
                </c:pt>
              </c:strCache>
            </c:strRef>
          </c:tx>
          <c:spPr>
            <a:solidFill>
              <a:srgbClr val="5AD66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Graphical!$E$29:$E$33</c:f>
              <c:strCache>
                <c:ptCount val="5"/>
                <c:pt idx="0">
                  <c:v>SC</c:v>
                </c:pt>
                <c:pt idx="1">
                  <c:v>P</c:v>
                </c:pt>
                <c:pt idx="2">
                  <c:v>L</c:v>
                </c:pt>
                <c:pt idx="3">
                  <c:v>G</c:v>
                </c:pt>
                <c:pt idx="4">
                  <c:v>CC</c:v>
                </c:pt>
              </c:strCache>
            </c:strRef>
          </c:cat>
          <c:val>
            <c:numRef>
              <c:f>Graphical!$D$29:$D$33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51A3-437D-B25D-0E4514B8DCFA}"/>
            </c:ext>
          </c:extLst>
        </c:ser>
        <c:dLbls>
          <c:showLegendKey val="0"/>
          <c:showVal val="0"/>
          <c:showCatName val="0"/>
          <c:showSerName val="0"/>
          <c:showPercent val="0"/>
          <c:showBubbleSize val="0"/>
        </c:dLbls>
        <c:gapWidth val="219"/>
        <c:overlap val="-27"/>
        <c:axId val="-1729230976"/>
        <c:axId val="-1729227712"/>
      </c:barChart>
      <c:catAx>
        <c:axId val="-1729230976"/>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9227712"/>
        <c:crosses val="autoZero"/>
        <c:auto val="1"/>
        <c:lblAlgn val="ctr"/>
        <c:lblOffset val="100"/>
        <c:noMultiLvlLbl val="0"/>
      </c:catAx>
      <c:valAx>
        <c:axId val="-1729227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per acre per year</a:t>
                </a:r>
              </a:p>
            </c:rich>
          </c:tx>
          <c:overlay val="0"/>
          <c:spPr>
            <a:noFill/>
            <a:ln>
              <a:noFill/>
            </a:ln>
            <a:effectLst/>
          </c:sp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9230976"/>
        <c:crosses val="autoZero"/>
        <c:crossBetween val="between"/>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Net Returns for 3-Year</a:t>
            </a:r>
            <a:r>
              <a:rPr lang="en-US" sz="1200" baseline="0"/>
              <a:t> </a:t>
            </a:r>
            <a:r>
              <a:rPr lang="en-US" sz="1200"/>
              <a:t>Winter Wheat Rotations</a:t>
            </a:r>
            <a:r>
              <a:rPr lang="en-US" sz="1200" baseline="0"/>
              <a:t> by Choice of Rotational Crops, $ per rotational acre</a:t>
            </a:r>
            <a:endParaRPr lang="en-US" sz="1200"/>
          </a:p>
        </c:rich>
      </c:tx>
      <c:overlay val="0"/>
    </c:title>
    <c:autoTitleDeleted val="0"/>
    <c:plotArea>
      <c:layout/>
      <c:barChart>
        <c:barDir val="col"/>
        <c:grouping val="clustered"/>
        <c:varyColors val="0"/>
        <c:ser>
          <c:idx val="2"/>
          <c:order val="0"/>
          <c:tx>
            <c:v>Barley</c:v>
          </c:tx>
          <c:spPr>
            <a:solidFill>
              <a:schemeClr val="accent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Graphical!$E$29:$E$33</c:f>
              <c:strCache>
                <c:ptCount val="5"/>
                <c:pt idx="0">
                  <c:v>SC</c:v>
                </c:pt>
                <c:pt idx="1">
                  <c:v>P</c:v>
                </c:pt>
                <c:pt idx="2">
                  <c:v>L</c:v>
                </c:pt>
                <c:pt idx="3">
                  <c:v>G</c:v>
                </c:pt>
                <c:pt idx="4">
                  <c:v>CC</c:v>
                </c:pt>
              </c:strCache>
            </c:strRef>
          </c:cat>
          <c:val>
            <c:numRef>
              <c:f>Graphical!$D$39:$D$43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6018-4143-BA9C-C07BE5C5542F}"/>
            </c:ext>
          </c:extLst>
        </c:ser>
        <c:ser>
          <c:idx val="1"/>
          <c:order val="1"/>
          <c:tx>
            <c:v>DNS Wheat</c:v>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Graphical!$E$29:$E$33</c:f>
              <c:strCache>
                <c:ptCount val="5"/>
                <c:pt idx="0">
                  <c:v>SC</c:v>
                </c:pt>
                <c:pt idx="1">
                  <c:v>P</c:v>
                </c:pt>
                <c:pt idx="2">
                  <c:v>L</c:v>
                </c:pt>
                <c:pt idx="3">
                  <c:v>G</c:v>
                </c:pt>
                <c:pt idx="4">
                  <c:v>CC</c:v>
                </c:pt>
              </c:strCache>
            </c:strRef>
          </c:cat>
          <c:val>
            <c:numRef>
              <c:f>Graphical!$D$34:$D$38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6018-4143-BA9C-C07BE5C5542F}"/>
            </c:ext>
          </c:extLst>
        </c:ser>
        <c:ser>
          <c:idx val="0"/>
          <c:order val="2"/>
          <c:tx>
            <c:v>SWS Wheat</c:v>
          </c:tx>
          <c:spPr>
            <a:solidFill>
              <a:srgbClr val="5AD66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Graphical!$E$29:$E$33</c:f>
              <c:strCache>
                <c:ptCount val="5"/>
                <c:pt idx="0">
                  <c:v>SC</c:v>
                </c:pt>
                <c:pt idx="1">
                  <c:v>P</c:v>
                </c:pt>
                <c:pt idx="2">
                  <c:v>L</c:v>
                </c:pt>
                <c:pt idx="3">
                  <c:v>G</c:v>
                </c:pt>
                <c:pt idx="4">
                  <c:v>CC</c:v>
                </c:pt>
              </c:strCache>
            </c:strRef>
          </c:cat>
          <c:val>
            <c:numRef>
              <c:f>Graphical!$D$29:$D$33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018-4143-BA9C-C07BE5C5542F}"/>
            </c:ext>
          </c:extLst>
        </c:ser>
        <c:dLbls>
          <c:showLegendKey val="0"/>
          <c:showVal val="0"/>
          <c:showCatName val="0"/>
          <c:showSerName val="0"/>
          <c:showPercent val="0"/>
          <c:showBubbleSize val="0"/>
        </c:dLbls>
        <c:gapWidth val="219"/>
        <c:overlap val="-27"/>
        <c:axId val="-1729224448"/>
        <c:axId val="-1729223360"/>
      </c:barChart>
      <c:catAx>
        <c:axId val="-1729224448"/>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9223360"/>
        <c:crosses val="autoZero"/>
        <c:auto val="1"/>
        <c:lblAlgn val="ctr"/>
        <c:lblOffset val="100"/>
        <c:noMultiLvlLbl val="0"/>
      </c:catAx>
      <c:valAx>
        <c:axId val="-1729223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per acre per year</a:t>
                </a:r>
              </a:p>
            </c:rich>
          </c:tx>
          <c:overlay val="0"/>
          <c:spPr>
            <a:noFill/>
            <a:ln>
              <a:noFill/>
            </a:ln>
            <a:effectLst/>
          </c:sp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9224448"/>
        <c:crosses val="autoZero"/>
        <c:crossBetween val="between"/>
      </c:valAx>
    </c:plotArea>
    <c:legend>
      <c:legendPos val="t"/>
      <c:overlay val="0"/>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Summary!B2"/></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1057275</xdr:colOff>
      <xdr:row>0</xdr:row>
      <xdr:rowOff>0</xdr:rowOff>
    </xdr:from>
    <xdr:to>
      <xdr:col>2</xdr:col>
      <xdr:colOff>609600</xdr:colOff>
      <xdr:row>0</xdr:row>
      <xdr:rowOff>0</xdr:rowOff>
    </xdr:to>
    <xdr:sp macro="" textlink="">
      <xdr:nvSpPr>
        <xdr:cNvPr id="5121" name="WordArt 1">
          <a:hlinkClick xmlns:r="http://schemas.openxmlformats.org/officeDocument/2006/relationships" r:id="rId1"/>
          <a:extLst>
            <a:ext uri="{FF2B5EF4-FFF2-40B4-BE49-F238E27FC236}">
              <a16:creationId xmlns:a16="http://schemas.microsoft.com/office/drawing/2014/main" id="{00000000-0008-0000-0100-000001140000}"/>
            </a:ext>
          </a:extLst>
        </xdr:cNvPr>
        <xdr:cNvSpPr>
          <a:spLocks noChangeArrowheads="1" noChangeShapeType="1" noTextEdit="1"/>
        </xdr:cNvSpPr>
      </xdr:nvSpPr>
      <xdr:spPr bwMode="auto">
        <a:xfrm>
          <a:off x="6791325" y="0"/>
          <a:ext cx="0" cy="0"/>
        </a:xfrm>
        <a:prstGeom prst="rect">
          <a:avLst/>
        </a:prstGeom>
      </xdr:spPr>
      <xdr:txBody>
        <a:bodyPr wrap="none" fromWordArt="1">
          <a:prstTxWarp prst="textPlain">
            <a:avLst>
              <a:gd name="adj" fmla="val 50000"/>
            </a:avLst>
          </a:prstTxWarp>
        </a:bodyPr>
        <a:lstStyle/>
        <a:p>
          <a:pPr algn="ctr" rtl="0"/>
          <a:r>
            <a:rPr lang="en-US" sz="1000" kern="10" spc="0">
              <a:ln w="9525">
                <a:solidFill>
                  <a:srgbClr val="000000"/>
                </a:solidFill>
                <a:round/>
                <a:headEnd/>
                <a:tailEnd/>
              </a:ln>
              <a:solidFill>
                <a:srgbClr val="0000D4"/>
              </a:solidFill>
              <a:effectLst/>
              <a:latin typeface="Arial Black"/>
            </a:rPr>
            <a:t>Summary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184785</xdr:colOff>
      <xdr:row>2</xdr:row>
      <xdr:rowOff>121920</xdr:rowOff>
    </xdr:from>
    <xdr:to>
      <xdr:col>8</xdr:col>
      <xdr:colOff>194310</xdr:colOff>
      <xdr:row>19</xdr:row>
      <xdr:rowOff>74295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151446</xdr:colOff>
      <xdr:row>21</xdr:row>
      <xdr:rowOff>76200</xdr:rowOff>
    </xdr:from>
    <xdr:to>
      <xdr:col>8</xdr:col>
      <xdr:colOff>236220</xdr:colOff>
      <xdr:row>42</xdr:row>
      <xdr:rowOff>160020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121920</xdr:colOff>
      <xdr:row>44</xdr:row>
      <xdr:rowOff>99060</xdr:rowOff>
    </xdr:from>
    <xdr:to>
      <xdr:col>8</xdr:col>
      <xdr:colOff>206694</xdr:colOff>
      <xdr:row>66</xdr:row>
      <xdr:rowOff>15240</xdr:rowOff>
    </xdr:to>
    <xdr:graphicFrame macro="">
      <xdr:nvGraphicFramePr>
        <xdr:cNvPr id="6" name="Chart 5">
          <a:extLst>
            <a:ext uri="{FF2B5EF4-FFF2-40B4-BE49-F238E27FC236}">
              <a16:creationId xmlns:a16="http://schemas.microsoft.com/office/drawing/2014/main" id="{3A5E9901-6B5C-4401-B9D1-897F599B9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154305</xdr:colOff>
      <xdr:row>67</xdr:row>
      <xdr:rowOff>64770</xdr:rowOff>
    </xdr:from>
    <xdr:to>
      <xdr:col>8</xdr:col>
      <xdr:colOff>448629</xdr:colOff>
      <xdr:row>88</xdr:row>
      <xdr:rowOff>148590</xdr:rowOff>
    </xdr:to>
    <xdr:graphicFrame macro="">
      <xdr:nvGraphicFramePr>
        <xdr:cNvPr id="7" name="Chart 6">
          <a:extLst>
            <a:ext uri="{FF2B5EF4-FFF2-40B4-BE49-F238E27FC236}">
              <a16:creationId xmlns:a16="http://schemas.microsoft.com/office/drawing/2014/main" id="{1CA3DE40-33E9-437B-BAC5-5A54767B1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tephen" id="{0FAFE0F9-9F0D-4993-ABFD-F2C7EFDBE813}" userId="Stephen" providerId="None"/>
  <person displayName="Kathleen Painter" id="{2D5784E1-F074-4BA4-B510-3793329EAC22}" userId="Kathleen Painter"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48" dT="2021-06-18T19:21:18.40" personId="{0FAFE0F9-9F0D-4993-ABFD-F2C7EFDBE813}" id="{734640CD-4EA4-4966-A438-03EB89E023B2}">
    <text>This should probably all be right after the burn, but not going to change it here; too difficult to change all the sheets. But could assume this is 30% of acreage with native seed right after the burn.</text>
  </threadedComment>
</ThreadedComments>
</file>

<file path=xl/threadedComments/threadedComment2.xml><?xml version="1.0" encoding="utf-8"?>
<ThreadedComments xmlns="http://schemas.microsoft.com/office/spreadsheetml/2018/threadedcomments" xmlns:x="http://schemas.openxmlformats.org/spreadsheetml/2006/main">
  <threadedComment ref="L28" dT="2020-01-05T01:33:51.33" personId="{2D5784E1-F074-4BA4-B510-3793329EAC22}" id="{DFCD9661-35CE-44DF-A8C0-B616BA9DF5B4}">
    <text>Cost per acre spread over 50 acres</text>
  </threadedComment>
</ThreadedComments>
</file>

<file path=xl/threadedComments/threadedComment3.xml><?xml version="1.0" encoding="utf-8"?>
<ThreadedComments xmlns="http://schemas.microsoft.com/office/spreadsheetml/2018/threadedcomments" xmlns:x="http://schemas.openxmlformats.org/spreadsheetml/2006/main">
  <threadedComment ref="L46" dT="2020-01-05T01:33:51.33" personId="{2D5784E1-F074-4BA4-B510-3793329EAC22}" id="{096F6AE8-18D0-4270-9D24-25476E323A2A}">
    <text>Cost per acre spread over 50 acres</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painter@uidaho.edu"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idahoagbiz.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D6:I31"/>
  <sheetViews>
    <sheetView zoomScale="106" zoomScaleNormal="106" workbookViewId="0">
      <selection activeCell="F12" sqref="F12"/>
    </sheetView>
  </sheetViews>
  <sheetFormatPr defaultColWidth="8.6640625" defaultRowHeight="13.2" x14ac:dyDescent="0.25"/>
  <cols>
    <col min="1" max="1" width="3.33203125" style="8" customWidth="1"/>
    <col min="2" max="10" width="8.6640625" style="8" customWidth="1"/>
    <col min="11" max="11" width="4.6640625" style="8" customWidth="1"/>
    <col min="12" max="16384" width="8.6640625" style="8"/>
  </cols>
  <sheetData>
    <row r="6" spans="6:9" ht="33.6" customHeight="1" x14ac:dyDescent="0.25"/>
    <row r="12" spans="6:9" x14ac:dyDescent="0.25">
      <c r="F12" s="322" t="s">
        <v>461</v>
      </c>
    </row>
    <row r="13" spans="6:9" x14ac:dyDescent="0.25">
      <c r="H13" s="450"/>
      <c r="I13" s="450"/>
    </row>
    <row r="14" spans="6:9" x14ac:dyDescent="0.25">
      <c r="H14" s="451"/>
      <c r="I14" s="451"/>
    </row>
    <row r="15" spans="6:9" x14ac:dyDescent="0.25">
      <c r="H15" s="451"/>
      <c r="I15" s="451"/>
    </row>
    <row r="16" spans="6:9" x14ac:dyDescent="0.25">
      <c r="H16" s="451"/>
      <c r="I16" s="451"/>
    </row>
    <row r="17" spans="4:9" x14ac:dyDescent="0.25">
      <c r="H17" s="451"/>
      <c r="I17" s="451"/>
    </row>
    <row r="18" spans="4:9" ht="74.25" customHeight="1" x14ac:dyDescent="0.25">
      <c r="H18" s="451"/>
      <c r="I18" s="451"/>
    </row>
    <row r="20" spans="4:9" ht="17.399999999999999" x14ac:dyDescent="0.3">
      <c r="F20" s="239" t="s">
        <v>383</v>
      </c>
    </row>
    <row r="21" spans="4:9" x14ac:dyDescent="0.25">
      <c r="F21" s="90"/>
    </row>
    <row r="22" spans="4:9" s="28" customFormat="1" x14ac:dyDescent="0.25">
      <c r="F22" s="29" t="s">
        <v>195</v>
      </c>
    </row>
    <row r="23" spans="4:9" s="28" customFormat="1" x14ac:dyDescent="0.25">
      <c r="F23" s="29" t="s">
        <v>227</v>
      </c>
    </row>
    <row r="24" spans="4:9" s="28" customFormat="1" x14ac:dyDescent="0.25">
      <c r="F24" s="29" t="s">
        <v>228</v>
      </c>
    </row>
    <row r="25" spans="4:9" s="28" customFormat="1" x14ac:dyDescent="0.25">
      <c r="F25" s="29" t="s">
        <v>229</v>
      </c>
    </row>
    <row r="26" spans="4:9" s="28" customFormat="1" x14ac:dyDescent="0.25">
      <c r="F26" s="29" t="s">
        <v>230</v>
      </c>
    </row>
    <row r="27" spans="4:9" s="28" customFormat="1" x14ac:dyDescent="0.25">
      <c r="F27" s="29" t="s">
        <v>231</v>
      </c>
    </row>
    <row r="28" spans="4:9" s="28" customFormat="1" x14ac:dyDescent="0.25">
      <c r="F28" s="226" t="s">
        <v>194</v>
      </c>
    </row>
    <row r="31" spans="4:9" s="235" customFormat="1" x14ac:dyDescent="0.25">
      <c r="D31" s="279"/>
      <c r="E31" s="280"/>
      <c r="F31" s="226"/>
    </row>
  </sheetData>
  <mergeCells count="2">
    <mergeCell ref="H13:H18"/>
    <mergeCell ref="I13:I18"/>
  </mergeCells>
  <phoneticPr fontId="5" type="noConversion"/>
  <hyperlinks>
    <hyperlink ref="F28" r:id="rId1" xr:uid="{00000000-0004-0000-0000-000000000000}"/>
  </hyperlinks>
  <printOptions horizontalCentered="1"/>
  <pageMargins left="0.75" right="0.75" top="1" bottom="1" header="0" footer="0.5"/>
  <pageSetup scale="88" orientation="portrait" r:id="rId2"/>
  <headerFooter alignWithMargins="0">
    <oddFooter>&amp;L&amp;A&amp;C&amp;F&amp;R&amp;D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I119"/>
  <sheetViews>
    <sheetView topLeftCell="A49" zoomScaleNormal="100" workbookViewId="0">
      <selection activeCell="D40" sqref="D40"/>
    </sheetView>
  </sheetViews>
  <sheetFormatPr defaultColWidth="8.6640625" defaultRowHeight="13.2" x14ac:dyDescent="0.25"/>
  <cols>
    <col min="1" max="1" width="3.109375" style="28" customWidth="1"/>
    <col min="2" max="2" width="28.4414062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8" style="23" customWidth="1"/>
    <col min="9" max="9" width="2.33203125" style="24" customWidth="1"/>
    <col min="10" max="10" width="10.6640625" style="23" customWidth="1"/>
    <col min="11" max="11" width="2.33203125" style="24" customWidth="1"/>
    <col min="12" max="13" width="16.5546875" style="86" customWidth="1"/>
    <col min="14" max="35" width="8.6640625" style="28" customWidth="1"/>
    <col min="36" max="16384" width="8.6640625" style="24"/>
  </cols>
  <sheetData>
    <row r="1" spans="1:35" s="28" customFormat="1" x14ac:dyDescent="0.25">
      <c r="D1" s="29"/>
      <c r="F1" s="30"/>
      <c r="H1" s="29"/>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74" t="s">
        <v>331</v>
      </c>
      <c r="C3" s="474"/>
      <c r="D3" s="475"/>
      <c r="E3" s="475"/>
      <c r="F3" s="475"/>
      <c r="G3" s="475"/>
      <c r="H3" s="475"/>
      <c r="I3" s="475"/>
      <c r="J3" s="475"/>
      <c r="K3" s="475"/>
      <c r="L3" s="29"/>
      <c r="M3" s="29"/>
    </row>
    <row r="4" spans="1:35" s="28" customFormat="1" x14ac:dyDescent="0.25">
      <c r="B4" s="458" t="s">
        <v>211</v>
      </c>
      <c r="C4" s="458"/>
      <c r="D4" s="458"/>
      <c r="E4" s="458"/>
      <c r="F4" s="458"/>
      <c r="G4" s="458"/>
      <c r="H4" s="458"/>
      <c r="I4" s="458"/>
      <c r="J4" s="458"/>
      <c r="K4" s="458"/>
      <c r="L4" s="29"/>
      <c r="M4" s="29"/>
    </row>
    <row r="5" spans="1:35" s="28" customFormat="1" x14ac:dyDescent="0.25">
      <c r="B5" s="459" t="s">
        <v>212</v>
      </c>
      <c r="C5" s="459"/>
      <c r="D5" s="460"/>
      <c r="E5" s="460"/>
      <c r="F5" s="460"/>
      <c r="G5" s="460"/>
      <c r="H5" s="460"/>
      <c r="I5" s="460"/>
      <c r="J5" s="460"/>
      <c r="K5" s="460"/>
      <c r="L5" s="29"/>
      <c r="M5" s="29"/>
    </row>
    <row r="6" spans="1:35" s="28" customFormat="1" x14ac:dyDescent="0.25">
      <c r="B6" s="314"/>
      <c r="C6" s="314"/>
      <c r="D6" s="315"/>
      <c r="E6" s="315"/>
      <c r="F6" s="315"/>
      <c r="G6" s="315"/>
      <c r="H6" s="348"/>
      <c r="I6" s="348"/>
      <c r="J6" s="315"/>
      <c r="K6" s="315"/>
      <c r="L6" s="29"/>
      <c r="M6" s="29"/>
    </row>
    <row r="7" spans="1:35" s="28" customFormat="1" x14ac:dyDescent="0.25">
      <c r="B7" s="396" t="s">
        <v>330</v>
      </c>
      <c r="C7" s="335">
        <v>50</v>
      </c>
      <c r="D7" s="315"/>
      <c r="E7" s="315"/>
      <c r="F7" s="315"/>
      <c r="G7" s="315"/>
      <c r="H7" s="348"/>
      <c r="I7" s="348"/>
      <c r="J7" s="315"/>
      <c r="K7" s="315"/>
      <c r="L7" s="29"/>
      <c r="M7" s="29"/>
    </row>
    <row r="8" spans="1:35" s="28" customFormat="1" ht="18" customHeight="1" x14ac:dyDescent="0.25">
      <c r="D8" s="29"/>
      <c r="F8" s="30"/>
      <c r="H8" s="29"/>
      <c r="J8" s="29"/>
    </row>
    <row r="9" spans="1:35" s="32" customFormat="1" ht="31.5" customHeight="1" x14ac:dyDescent="0.3">
      <c r="A9" s="31"/>
      <c r="B9" s="476" t="s">
        <v>395</v>
      </c>
      <c r="C9" s="476"/>
      <c r="D9" s="477"/>
      <c r="E9" s="477"/>
      <c r="F9" s="477"/>
      <c r="G9" s="477"/>
      <c r="H9" s="477"/>
      <c r="I9" s="477"/>
      <c r="J9" s="477"/>
      <c r="K9" s="477"/>
      <c r="L9" s="477"/>
      <c r="M9" s="477"/>
      <c r="N9" s="31"/>
      <c r="O9" s="31"/>
      <c r="P9" s="31"/>
      <c r="Q9" s="31"/>
      <c r="R9" s="31"/>
      <c r="S9" s="31"/>
      <c r="T9" s="31"/>
      <c r="U9" s="31"/>
      <c r="V9" s="31"/>
      <c r="W9" s="31"/>
      <c r="X9" s="31"/>
      <c r="Y9" s="31"/>
      <c r="Z9" s="31"/>
      <c r="AA9" s="31"/>
      <c r="AB9" s="31"/>
      <c r="AC9" s="31"/>
      <c r="AD9" s="31"/>
      <c r="AE9" s="31"/>
      <c r="AF9" s="31"/>
      <c r="AG9" s="31"/>
      <c r="AH9" s="31"/>
      <c r="AI9" s="31"/>
    </row>
    <row r="10" spans="1:35" s="34" customFormat="1" ht="3.75" customHeight="1" x14ac:dyDescent="0.25">
      <c r="A10" s="33"/>
      <c r="B10" s="91"/>
      <c r="C10" s="91"/>
      <c r="D10" s="120"/>
      <c r="E10" s="91"/>
      <c r="F10" s="121"/>
      <c r="G10" s="91"/>
      <c r="H10" s="120"/>
      <c r="I10" s="91"/>
      <c r="J10" s="120"/>
      <c r="K10" s="91"/>
      <c r="L10" s="91"/>
      <c r="M10" s="91"/>
      <c r="N10" s="33"/>
      <c r="O10" s="33"/>
      <c r="P10" s="33"/>
      <c r="Q10" s="33"/>
      <c r="R10" s="33"/>
      <c r="S10" s="33"/>
      <c r="T10" s="33"/>
      <c r="U10" s="33"/>
      <c r="V10" s="33"/>
      <c r="W10" s="33"/>
      <c r="X10" s="33"/>
      <c r="Y10" s="33"/>
      <c r="Z10" s="33"/>
      <c r="AA10" s="33"/>
      <c r="AB10" s="33"/>
      <c r="AC10" s="33"/>
      <c r="AD10" s="33"/>
      <c r="AE10" s="33"/>
      <c r="AF10" s="33"/>
      <c r="AG10" s="33"/>
      <c r="AH10" s="33"/>
      <c r="AI10" s="33"/>
    </row>
    <row r="11" spans="1:35" s="39" customFormat="1" ht="13.8" x14ac:dyDescent="0.25">
      <c r="A11" s="33"/>
      <c r="B11" s="35"/>
      <c r="C11" s="36"/>
      <c r="D11" s="36" t="s">
        <v>122</v>
      </c>
      <c r="E11" s="36"/>
      <c r="F11" s="37"/>
      <c r="G11" s="36"/>
      <c r="H11" s="367" t="s">
        <v>459</v>
      </c>
      <c r="I11" s="36"/>
      <c r="J11" s="36" t="s">
        <v>123</v>
      </c>
      <c r="K11" s="36"/>
      <c r="L11" s="38" t="s">
        <v>124</v>
      </c>
      <c r="M11" s="38" t="s">
        <v>124</v>
      </c>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40" t="s">
        <v>125</v>
      </c>
      <c r="C12" s="36"/>
      <c r="D12" s="36" t="s">
        <v>309</v>
      </c>
      <c r="E12" s="36"/>
      <c r="F12" s="37" t="s">
        <v>127</v>
      </c>
      <c r="G12" s="36"/>
      <c r="H12" s="367" t="s">
        <v>460</v>
      </c>
      <c r="I12" s="36"/>
      <c r="J12" s="36" t="s">
        <v>192</v>
      </c>
      <c r="K12" s="36"/>
      <c r="L12" s="38" t="s">
        <v>128</v>
      </c>
      <c r="M12" s="38" t="s">
        <v>329</v>
      </c>
      <c r="N12" s="33"/>
      <c r="O12" s="33"/>
      <c r="P12" s="33"/>
      <c r="Q12" s="33"/>
      <c r="R12" s="33"/>
      <c r="S12" s="33"/>
      <c r="T12" s="33"/>
      <c r="U12" s="33"/>
      <c r="V12" s="33"/>
      <c r="W12" s="33"/>
      <c r="X12" s="33"/>
      <c r="Y12" s="33"/>
      <c r="Z12" s="33"/>
      <c r="AA12" s="33"/>
      <c r="AB12" s="33"/>
      <c r="AC12" s="33"/>
      <c r="AD12" s="33"/>
      <c r="AE12" s="33"/>
      <c r="AF12" s="33"/>
      <c r="AG12" s="33"/>
      <c r="AH12" s="33"/>
      <c r="AI12" s="33"/>
    </row>
    <row r="13" spans="1:35" ht="5.25" customHeight="1" x14ac:dyDescent="0.25">
      <c r="B13" s="41"/>
      <c r="C13" s="42"/>
      <c r="D13" s="41"/>
      <c r="E13" s="42"/>
      <c r="F13" s="43"/>
      <c r="G13" s="42"/>
      <c r="H13" s="368"/>
      <c r="I13" s="42"/>
      <c r="J13" s="41"/>
      <c r="K13" s="42"/>
      <c r="L13" s="44"/>
      <c r="M13" s="44"/>
    </row>
    <row r="14" spans="1:35" x14ac:dyDescent="0.25">
      <c r="B14" s="50"/>
      <c r="C14" s="50"/>
      <c r="D14" s="53"/>
      <c r="E14" s="50"/>
      <c r="F14" s="54"/>
      <c r="G14" s="50"/>
      <c r="H14" s="55"/>
      <c r="I14" s="50"/>
      <c r="J14" s="55"/>
      <c r="K14" s="50"/>
      <c r="L14" s="52"/>
      <c r="M14" s="52"/>
      <c r="O14" s="473"/>
      <c r="P14" s="473"/>
      <c r="Q14" s="473"/>
      <c r="R14" s="473"/>
      <c r="S14" s="473"/>
      <c r="T14" s="473"/>
    </row>
    <row r="15" spans="1:35" x14ac:dyDescent="0.25">
      <c r="B15" s="1" t="s">
        <v>113</v>
      </c>
      <c r="C15" s="45"/>
      <c r="D15" s="46"/>
      <c r="E15" s="45"/>
      <c r="F15" s="47"/>
      <c r="G15" s="45"/>
      <c r="H15" s="378"/>
      <c r="I15" s="45"/>
      <c r="J15" s="56"/>
      <c r="K15" s="45"/>
      <c r="L15" s="57"/>
      <c r="M15" s="57"/>
    </row>
    <row r="16" spans="1:35" ht="6" customHeight="1" x14ac:dyDescent="0.25">
      <c r="B16" s="45"/>
      <c r="C16" s="45"/>
      <c r="D16" s="46"/>
      <c r="E16" s="45"/>
      <c r="F16" s="47"/>
      <c r="G16" s="45"/>
      <c r="H16" s="378"/>
      <c r="I16" s="45"/>
      <c r="J16" s="56"/>
      <c r="K16" s="45"/>
      <c r="L16" s="57"/>
      <c r="M16" s="57"/>
    </row>
    <row r="17" spans="2:15" ht="13.5" customHeight="1" x14ac:dyDescent="0.3">
      <c r="B17" s="20" t="s">
        <v>306</v>
      </c>
      <c r="C17" s="45"/>
      <c r="D17" s="58"/>
      <c r="E17" s="45"/>
      <c r="F17" s="47"/>
      <c r="G17" s="45"/>
      <c r="H17" s="378"/>
      <c r="I17" s="45"/>
      <c r="J17" s="56"/>
      <c r="K17" s="45"/>
      <c r="L17" s="275">
        <f>SUM(L18:L21)</f>
        <v>177.6</v>
      </c>
      <c r="M17" s="275">
        <f>size *L17</f>
        <v>8880</v>
      </c>
    </row>
    <row r="18" spans="2:15" x14ac:dyDescent="0.25">
      <c r="B18" s="19" t="s">
        <v>272</v>
      </c>
      <c r="C18" s="45"/>
      <c r="D18" s="391">
        <v>40</v>
      </c>
      <c r="E18" s="45"/>
      <c r="F18" s="61" t="s">
        <v>218</v>
      </c>
      <c r="G18" s="45"/>
      <c r="H18" s="384">
        <v>1</v>
      </c>
      <c r="I18" s="45"/>
      <c r="J18" s="386">
        <v>35</v>
      </c>
      <c r="K18" s="45"/>
      <c r="L18" s="64">
        <f>M18/size</f>
        <v>28</v>
      </c>
      <c r="M18" s="57">
        <f>J18*D18*H18</f>
        <v>1400</v>
      </c>
    </row>
    <row r="19" spans="2:15" x14ac:dyDescent="0.25">
      <c r="B19" s="19" t="s">
        <v>302</v>
      </c>
      <c r="C19" s="45"/>
      <c r="D19" s="391">
        <v>80</v>
      </c>
      <c r="E19" s="45"/>
      <c r="F19" s="61" t="s">
        <v>218</v>
      </c>
      <c r="G19" s="45"/>
      <c r="H19" s="384">
        <v>1</v>
      </c>
      <c r="I19" s="45"/>
      <c r="J19" s="386">
        <v>55</v>
      </c>
      <c r="K19" s="45"/>
      <c r="L19" s="64">
        <f>M19/size</f>
        <v>88</v>
      </c>
      <c r="M19" s="57">
        <f t="shared" ref="M19:M21" si="0">J19*D19*H19</f>
        <v>4400</v>
      </c>
    </row>
    <row r="20" spans="2:15" x14ac:dyDescent="0.25">
      <c r="B20" s="19" t="s">
        <v>303</v>
      </c>
      <c r="C20" s="45"/>
      <c r="D20" s="391">
        <v>40</v>
      </c>
      <c r="E20" s="45"/>
      <c r="F20" s="61" t="s">
        <v>218</v>
      </c>
      <c r="G20" s="45"/>
      <c r="H20" s="384">
        <v>1</v>
      </c>
      <c r="I20" s="45"/>
      <c r="J20" s="386">
        <v>35</v>
      </c>
      <c r="K20" s="45"/>
      <c r="L20" s="64">
        <f>M20/size</f>
        <v>28</v>
      </c>
      <c r="M20" s="57">
        <f t="shared" si="0"/>
        <v>1400</v>
      </c>
    </row>
    <row r="21" spans="2:15" x14ac:dyDescent="0.25">
      <c r="B21" s="19" t="s">
        <v>278</v>
      </c>
      <c r="C21" s="45"/>
      <c r="D21" s="391">
        <v>48</v>
      </c>
      <c r="E21" s="45"/>
      <c r="F21" s="61" t="s">
        <v>218</v>
      </c>
      <c r="G21" s="45"/>
      <c r="H21" s="384">
        <v>1</v>
      </c>
      <c r="I21" s="45"/>
      <c r="J21" s="386">
        <v>35</v>
      </c>
      <c r="K21" s="45"/>
      <c r="L21" s="64">
        <f>M21/size</f>
        <v>33.6</v>
      </c>
      <c r="M21" s="57">
        <f t="shared" si="0"/>
        <v>1680</v>
      </c>
    </row>
    <row r="22" spans="2:15" x14ac:dyDescent="0.25">
      <c r="B22" s="19"/>
      <c r="C22" s="45"/>
      <c r="D22" s="391"/>
      <c r="E22" s="45"/>
      <c r="F22" s="61"/>
      <c r="G22" s="45"/>
      <c r="H22" s="61"/>
      <c r="I22" s="45"/>
      <c r="J22" s="386"/>
      <c r="K22" s="45"/>
      <c r="L22" s="57"/>
      <c r="M22" s="57"/>
    </row>
    <row r="23" spans="2:15" ht="13.5" customHeight="1" x14ac:dyDescent="0.3">
      <c r="B23" s="20" t="s">
        <v>308</v>
      </c>
      <c r="C23" s="45"/>
      <c r="D23" s="58"/>
      <c r="E23" s="45"/>
      <c r="F23" s="47"/>
      <c r="G23" s="45"/>
      <c r="H23" s="45"/>
      <c r="I23" s="45"/>
      <c r="J23" s="56"/>
      <c r="K23" s="45"/>
      <c r="L23" s="275">
        <f>SUM(L24:L25)</f>
        <v>100</v>
      </c>
      <c r="M23" s="275">
        <f>size *L23</f>
        <v>5000</v>
      </c>
    </row>
    <row r="24" spans="2:15" x14ac:dyDescent="0.25">
      <c r="B24" s="323" t="s">
        <v>495</v>
      </c>
      <c r="C24" s="45"/>
      <c r="D24" s="391">
        <v>1</v>
      </c>
      <c r="E24" s="45"/>
      <c r="F24" s="60" t="s">
        <v>58</v>
      </c>
      <c r="G24" s="45"/>
      <c r="H24" s="384">
        <v>1</v>
      </c>
      <c r="I24" s="45"/>
      <c r="J24" s="386">
        <f>fescue</f>
        <v>100</v>
      </c>
      <c r="K24" s="45"/>
      <c r="L24" s="64">
        <f>D24*J24*H24</f>
        <v>100</v>
      </c>
      <c r="M24" s="64">
        <f>L24*size</f>
        <v>5000</v>
      </c>
    </row>
    <row r="25" spans="2:15" x14ac:dyDescent="0.25">
      <c r="B25" s="19"/>
      <c r="C25" s="45"/>
      <c r="D25" s="391"/>
      <c r="E25" s="45"/>
      <c r="F25" s="61"/>
      <c r="G25" s="45"/>
      <c r="H25" s="383"/>
      <c r="I25" s="45"/>
      <c r="J25" s="386"/>
      <c r="K25" s="45"/>
      <c r="L25" s="64"/>
      <c r="M25" s="64"/>
    </row>
    <row r="26" spans="2:15" ht="7.5" customHeight="1" x14ac:dyDescent="0.25">
      <c r="B26" s="45"/>
      <c r="C26" s="45"/>
      <c r="D26" s="45"/>
      <c r="E26" s="45"/>
      <c r="F26" s="45"/>
      <c r="G26" s="45"/>
      <c r="H26" s="372"/>
      <c r="I26" s="45"/>
      <c r="J26" s="45"/>
      <c r="K26" s="45"/>
      <c r="L26" s="57"/>
      <c r="M26" s="57"/>
    </row>
    <row r="27" spans="2:15" x14ac:dyDescent="0.25">
      <c r="B27" s="20" t="s">
        <v>292</v>
      </c>
      <c r="C27" s="45"/>
      <c r="D27" s="45"/>
      <c r="E27" s="45"/>
      <c r="F27" s="47"/>
      <c r="G27" s="45"/>
      <c r="H27" s="374"/>
      <c r="I27" s="45"/>
      <c r="J27" s="21"/>
      <c r="K27" s="45"/>
      <c r="L27" s="275">
        <f>SUM(L28:L29)</f>
        <v>0</v>
      </c>
      <c r="M27" s="275">
        <f>size *L27</f>
        <v>0</v>
      </c>
      <c r="O27" s="63"/>
    </row>
    <row r="28" spans="2:15" x14ac:dyDescent="0.25">
      <c r="B28" s="19" t="s">
        <v>454</v>
      </c>
      <c r="C28" s="45"/>
      <c r="D28" s="391">
        <v>1</v>
      </c>
      <c r="E28" s="45"/>
      <c r="F28" s="60" t="s">
        <v>58</v>
      </c>
      <c r="G28" s="45"/>
      <c r="H28" s="384">
        <v>0</v>
      </c>
      <c r="I28" s="45"/>
      <c r="J28" s="386">
        <f>plantplugs</f>
        <v>1</v>
      </c>
      <c r="K28" s="45"/>
      <c r="L28" s="64">
        <f t="shared" ref="L28" si="1">D28*J28*H28</f>
        <v>0</v>
      </c>
      <c r="M28" s="64">
        <f>L28*size</f>
        <v>0</v>
      </c>
    </row>
    <row r="29" spans="2:15" x14ac:dyDescent="0.25">
      <c r="B29" s="19"/>
      <c r="C29" s="45"/>
      <c r="D29" s="391"/>
      <c r="E29" s="45"/>
      <c r="F29" s="61"/>
      <c r="G29" s="45"/>
      <c r="H29" s="384"/>
      <c r="I29" s="45"/>
      <c r="J29" s="386"/>
      <c r="K29" s="45"/>
      <c r="L29" s="64"/>
      <c r="M29" s="64"/>
    </row>
    <row r="30" spans="2:15" ht="5.0999999999999996" customHeight="1" x14ac:dyDescent="0.25">
      <c r="B30" s="45"/>
      <c r="C30" s="45"/>
      <c r="D30" s="45"/>
      <c r="E30" s="45"/>
      <c r="F30" s="45"/>
      <c r="G30" s="45"/>
      <c r="H30" s="372"/>
      <c r="I30" s="45"/>
      <c r="J30" s="45"/>
      <c r="K30" s="45"/>
      <c r="L30" s="64"/>
      <c r="M30" s="64"/>
    </row>
    <row r="31" spans="2:15" x14ac:dyDescent="0.25">
      <c r="B31" s="20" t="s">
        <v>132</v>
      </c>
      <c r="C31" s="45"/>
      <c r="D31" s="45"/>
      <c r="E31" s="45"/>
      <c r="F31" s="47"/>
      <c r="G31" s="45"/>
      <c r="H31" s="374"/>
      <c r="I31" s="45"/>
      <c r="J31" s="21"/>
      <c r="K31" s="45"/>
      <c r="L31" s="276">
        <f>SUM(L32:L36)</f>
        <v>11.315000000000001</v>
      </c>
      <c r="M31" s="275">
        <f>size *L31</f>
        <v>565.75000000000011</v>
      </c>
    </row>
    <row r="32" spans="2:15" x14ac:dyDescent="0.25">
      <c r="B32" s="19" t="s">
        <v>240</v>
      </c>
      <c r="C32" s="45"/>
      <c r="D32" s="247">
        <v>64</v>
      </c>
      <c r="E32" s="45"/>
      <c r="F32" s="61" t="s">
        <v>59</v>
      </c>
      <c r="G32" s="45"/>
      <c r="H32" s="384">
        <v>1</v>
      </c>
      <c r="I32" s="45"/>
      <c r="J32" s="253">
        <f>glyphosate</f>
        <v>0.171875</v>
      </c>
      <c r="K32" s="45"/>
      <c r="L32" s="64">
        <f>D32*J32*H32</f>
        <v>11</v>
      </c>
      <c r="M32" s="64">
        <f>L32*size</f>
        <v>550</v>
      </c>
    </row>
    <row r="33" spans="2:17" x14ac:dyDescent="0.25">
      <c r="B33" s="19" t="s">
        <v>299</v>
      </c>
      <c r="C33" s="45"/>
      <c r="D33" s="391">
        <v>15.36</v>
      </c>
      <c r="E33" s="45"/>
      <c r="F33" s="61" t="s">
        <v>59</v>
      </c>
      <c r="G33" s="45"/>
      <c r="H33" s="377">
        <v>0.05</v>
      </c>
      <c r="I33" s="45"/>
      <c r="J33" s="386">
        <f>triclopry</f>
        <v>0.390625</v>
      </c>
      <c r="K33" s="45"/>
      <c r="L33" s="64">
        <f>D33*J33*H33</f>
        <v>0.30000000000000004</v>
      </c>
      <c r="M33" s="64">
        <f>L33*size</f>
        <v>15.000000000000002</v>
      </c>
    </row>
    <row r="34" spans="2:17" x14ac:dyDescent="0.25">
      <c r="B34" s="19" t="s">
        <v>363</v>
      </c>
      <c r="C34" s="45"/>
      <c r="D34" s="391">
        <f>NIS</f>
        <v>0.1171875</v>
      </c>
      <c r="E34" s="45"/>
      <c r="F34" s="61" t="s">
        <v>59</v>
      </c>
      <c r="G34" s="45"/>
      <c r="H34" s="377">
        <f>H33</f>
        <v>0.05</v>
      </c>
      <c r="I34" s="45"/>
      <c r="J34" s="386">
        <v>2.56</v>
      </c>
      <c r="K34" s="45"/>
      <c r="L34" s="64">
        <f>D34*J34*H34</f>
        <v>1.4999999999999999E-2</v>
      </c>
      <c r="M34" s="64">
        <f>L34*size</f>
        <v>0.75</v>
      </c>
    </row>
    <row r="35" spans="2:17" x14ac:dyDescent="0.25">
      <c r="B35" s="19" t="s">
        <v>288</v>
      </c>
      <c r="C35" s="45"/>
      <c r="D35" s="247">
        <v>0</v>
      </c>
      <c r="E35" s="45"/>
      <c r="F35" s="61" t="s">
        <v>59</v>
      </c>
      <c r="G35" s="45"/>
      <c r="H35" s="384">
        <v>0</v>
      </c>
      <c r="I35" s="45"/>
      <c r="J35" s="253">
        <f>envoy</f>
        <v>0.82390624999999995</v>
      </c>
      <c r="K35" s="45"/>
      <c r="L35" s="64">
        <f t="shared" ref="L35" si="2">D35*J35*H35</f>
        <v>0</v>
      </c>
      <c r="M35" s="64">
        <f>L35*size</f>
        <v>0</v>
      </c>
    </row>
    <row r="36" spans="2:17" x14ac:dyDescent="0.25">
      <c r="B36" s="19" t="s">
        <v>379</v>
      </c>
      <c r="C36" s="45"/>
      <c r="D36" s="247">
        <v>0</v>
      </c>
      <c r="E36" s="45"/>
      <c r="F36" s="61" t="s">
        <v>59</v>
      </c>
      <c r="G36" s="45"/>
      <c r="H36" s="384">
        <v>0</v>
      </c>
      <c r="I36" s="45"/>
      <c r="J36" s="253">
        <f>Milestone</f>
        <v>3.7484375000000001</v>
      </c>
      <c r="K36" s="45"/>
      <c r="L36" s="64">
        <f>D36*J36*H36</f>
        <v>0</v>
      </c>
      <c r="M36" s="64">
        <f>L36*size</f>
        <v>0</v>
      </c>
    </row>
    <row r="37" spans="2:17" ht="5.0999999999999996" customHeight="1" x14ac:dyDescent="0.25">
      <c r="B37" s="45"/>
      <c r="C37" s="45"/>
      <c r="D37" s="45"/>
      <c r="E37" s="45"/>
      <c r="F37" s="45"/>
      <c r="G37" s="45"/>
      <c r="H37" s="372"/>
      <c r="I37" s="45"/>
      <c r="J37" s="45"/>
      <c r="K37" s="45"/>
      <c r="L37" s="64"/>
      <c r="M37" s="64"/>
    </row>
    <row r="38" spans="2:17" x14ac:dyDescent="0.25">
      <c r="B38" s="20" t="s">
        <v>191</v>
      </c>
      <c r="C38" s="45"/>
      <c r="D38" s="67"/>
      <c r="E38" s="45"/>
      <c r="F38" s="47"/>
      <c r="G38" s="45"/>
      <c r="H38" s="379"/>
      <c r="I38" s="45"/>
      <c r="J38" s="20"/>
      <c r="K38" s="45"/>
      <c r="L38" s="276">
        <f>SUM(L39:L43)</f>
        <v>30.347433333333328</v>
      </c>
      <c r="M38" s="275">
        <f>size *L38</f>
        <v>1517.3716666666664</v>
      </c>
      <c r="N38" s="351" t="s">
        <v>474</v>
      </c>
      <c r="O38" s="351"/>
      <c r="P38" s="351"/>
      <c r="Q38" s="351"/>
    </row>
    <row r="39" spans="2:17" x14ac:dyDescent="0.25">
      <c r="B39" s="19" t="s">
        <v>106</v>
      </c>
      <c r="C39" s="45"/>
      <c r="D39" s="256">
        <f>'Machinery Costs'!O25</f>
        <v>2.6656140350877191</v>
      </c>
      <c r="E39" s="45"/>
      <c r="F39" s="61" t="s">
        <v>96</v>
      </c>
      <c r="G39" s="45"/>
      <c r="H39" s="45"/>
      <c r="I39" s="45"/>
      <c r="J39" s="253">
        <f>'Input Prices'!D14</f>
        <v>3.23</v>
      </c>
      <c r="K39" s="45"/>
      <c r="L39" s="64">
        <f>D39*J39</f>
        <v>8.6099333333333323</v>
      </c>
      <c r="M39" s="64">
        <f>L39*size</f>
        <v>430.49666666666661</v>
      </c>
    </row>
    <row r="40" spans="2:17" ht="12.75" customHeight="1" x14ac:dyDescent="0.25">
      <c r="B40" s="86" t="s">
        <v>95</v>
      </c>
      <c r="C40" s="45"/>
      <c r="D40" s="203">
        <v>1</v>
      </c>
      <c r="E40" s="45"/>
      <c r="F40" s="204" t="s">
        <v>58</v>
      </c>
      <c r="G40" s="45"/>
      <c r="H40" s="45"/>
      <c r="I40" s="45"/>
      <c r="J40" s="254">
        <f>'Machinery Costs'!K25</f>
        <v>1.1399999999999999</v>
      </c>
      <c r="K40" s="45"/>
      <c r="L40" s="64">
        <f>D40*J40</f>
        <v>1.1399999999999999</v>
      </c>
      <c r="M40" s="64">
        <f>L40*size</f>
        <v>56.999999999999993</v>
      </c>
    </row>
    <row r="41" spans="2:17" x14ac:dyDescent="0.25">
      <c r="B41" s="86" t="s">
        <v>60</v>
      </c>
      <c r="C41" s="45"/>
      <c r="D41" s="205">
        <v>1</v>
      </c>
      <c r="E41" s="45"/>
      <c r="F41" s="61" t="s">
        <v>58</v>
      </c>
      <c r="G41" s="45"/>
      <c r="H41" s="45"/>
      <c r="I41" s="45"/>
      <c r="J41" s="255">
        <f>'Machinery Costs'!I25</f>
        <v>2.5024999999999999</v>
      </c>
      <c r="K41" s="45"/>
      <c r="L41" s="64">
        <f>D41*J41</f>
        <v>2.5024999999999999</v>
      </c>
      <c r="M41" s="64">
        <f>L41*size</f>
        <v>125.125</v>
      </c>
    </row>
    <row r="42" spans="2:17" x14ac:dyDescent="0.25">
      <c r="B42" s="86" t="s">
        <v>140</v>
      </c>
      <c r="C42" s="45"/>
      <c r="D42" s="256">
        <f>'Machinery Costs'!N25</f>
        <v>0.64624999999999988</v>
      </c>
      <c r="E42" s="45"/>
      <c r="F42" s="61" t="s">
        <v>218</v>
      </c>
      <c r="G42" s="45"/>
      <c r="H42" s="45"/>
      <c r="I42" s="45"/>
      <c r="J42" s="253">
        <f>'Input Prices'!D47</f>
        <v>28</v>
      </c>
      <c r="K42" s="45"/>
      <c r="L42" s="64">
        <f>D42*J42</f>
        <v>18.094999999999995</v>
      </c>
      <c r="M42" s="64">
        <f>L42*size</f>
        <v>904.74999999999977</v>
      </c>
    </row>
    <row r="43" spans="2:17" x14ac:dyDescent="0.25">
      <c r="B43" s="86"/>
      <c r="C43" s="45"/>
      <c r="D43" s="60"/>
      <c r="E43" s="45"/>
      <c r="F43" s="61"/>
      <c r="G43" s="45"/>
      <c r="H43" s="45"/>
      <c r="I43" s="45"/>
      <c r="J43" s="248"/>
      <c r="K43" s="45"/>
      <c r="L43" s="64"/>
      <c r="M43" s="64"/>
    </row>
    <row r="44" spans="2:17" ht="5.25" customHeight="1" x14ac:dyDescent="0.25">
      <c r="B44" s="45"/>
      <c r="C44" s="45"/>
      <c r="D44" s="46"/>
      <c r="E44" s="45"/>
      <c r="F44" s="47"/>
      <c r="G44" s="45"/>
      <c r="H44" s="45"/>
      <c r="I44" s="45"/>
      <c r="J44" s="56"/>
      <c r="K44" s="45"/>
      <c r="L44" s="64"/>
      <c r="M44" s="64"/>
    </row>
    <row r="45" spans="2:17" x14ac:dyDescent="0.25">
      <c r="B45" s="20" t="s">
        <v>133</v>
      </c>
      <c r="C45" s="45"/>
      <c r="D45" s="67"/>
      <c r="E45" s="45"/>
      <c r="F45" s="47"/>
      <c r="G45" s="45"/>
      <c r="H45" s="45"/>
      <c r="I45" s="45"/>
      <c r="J45" s="56"/>
      <c r="K45" s="45"/>
      <c r="L45" s="276">
        <f>SUM(L46:L48)</f>
        <v>0</v>
      </c>
      <c r="M45" s="275">
        <f>size *L45</f>
        <v>0</v>
      </c>
    </row>
    <row r="46" spans="2:17" x14ac:dyDescent="0.25">
      <c r="B46" s="19"/>
      <c r="C46" s="45"/>
      <c r="D46" s="257"/>
      <c r="E46" s="45"/>
      <c r="F46" s="61" t="s">
        <v>218</v>
      </c>
      <c r="G46" s="45"/>
      <c r="H46" s="45"/>
      <c r="I46" s="45"/>
      <c r="J46" s="253"/>
      <c r="K46" s="45"/>
      <c r="L46" s="64">
        <f>D46*J46</f>
        <v>0</v>
      </c>
      <c r="M46" s="64">
        <f>L46*size</f>
        <v>0</v>
      </c>
    </row>
    <row r="47" spans="2:17" x14ac:dyDescent="0.25">
      <c r="B47" s="19"/>
      <c r="C47" s="45"/>
      <c r="D47" s="257"/>
      <c r="E47" s="45"/>
      <c r="F47" s="61" t="s">
        <v>218</v>
      </c>
      <c r="G47" s="45"/>
      <c r="H47" s="45"/>
      <c r="I47" s="45"/>
      <c r="J47" s="253"/>
      <c r="K47" s="45"/>
      <c r="L47" s="64">
        <f>D47*J47</f>
        <v>0</v>
      </c>
      <c r="M47" s="64">
        <f>L47*size</f>
        <v>0</v>
      </c>
    </row>
    <row r="48" spans="2:17" x14ac:dyDescent="0.25">
      <c r="B48" s="19"/>
      <c r="C48" s="45"/>
      <c r="D48" s="249"/>
      <c r="E48" s="45"/>
      <c r="F48" s="61"/>
      <c r="G48" s="45"/>
      <c r="H48" s="45"/>
      <c r="I48" s="45"/>
      <c r="J48" s="250"/>
      <c r="K48" s="45"/>
      <c r="L48" s="64">
        <f>D48*J48</f>
        <v>0</v>
      </c>
      <c r="M48" s="64">
        <f>L48*size</f>
        <v>0</v>
      </c>
    </row>
    <row r="49" spans="2:14" ht="5.25" customHeight="1" x14ac:dyDescent="0.25">
      <c r="B49" s="45"/>
      <c r="C49" s="45"/>
      <c r="D49" s="46"/>
      <c r="E49" s="45"/>
      <c r="F49" s="47"/>
      <c r="G49" s="45"/>
      <c r="H49" s="45"/>
      <c r="I49" s="45"/>
      <c r="J49" s="56"/>
      <c r="K49" s="45"/>
      <c r="L49" s="64"/>
      <c r="M49" s="64"/>
    </row>
    <row r="50" spans="2:14" ht="5.0999999999999996" customHeight="1" x14ac:dyDescent="0.25">
      <c r="B50" s="45"/>
      <c r="C50" s="45"/>
      <c r="D50" s="66"/>
      <c r="E50" s="45"/>
      <c r="F50" s="206"/>
      <c r="G50" s="45"/>
      <c r="H50" s="380"/>
      <c r="I50" s="45"/>
      <c r="J50" s="97"/>
      <c r="K50" s="45"/>
      <c r="L50" s="64"/>
      <c r="M50" s="64"/>
    </row>
    <row r="51" spans="2:14" ht="15.6" x14ac:dyDescent="0.25">
      <c r="B51" s="45" t="s">
        <v>213</v>
      </c>
      <c r="C51" s="45"/>
      <c r="D51" s="46"/>
      <c r="E51" s="45"/>
      <c r="F51" s="47"/>
      <c r="G51" s="45"/>
      <c r="H51" s="378"/>
      <c r="I51" s="45"/>
      <c r="J51" s="46"/>
      <c r="K51" s="45"/>
      <c r="L51" s="57">
        <f>operint*(L45+L38+L31+L27+L23+L17)</f>
        <v>15.963121666666666</v>
      </c>
      <c r="M51" s="57">
        <f>operint*(M45+M38+M31+M27+M23+M17)</f>
        <v>798.1560833333333</v>
      </c>
    </row>
    <row r="52" spans="2:14" ht="5.25" customHeight="1" x14ac:dyDescent="0.25">
      <c r="B52" s="45"/>
      <c r="C52" s="45"/>
      <c r="D52" s="46"/>
      <c r="E52" s="45"/>
      <c r="F52" s="47"/>
      <c r="G52" s="45"/>
      <c r="H52" s="378"/>
      <c r="I52" s="45"/>
      <c r="J52" s="46"/>
      <c r="K52" s="45"/>
      <c r="L52" s="64"/>
      <c r="M52" s="64"/>
    </row>
    <row r="53" spans="2:14" x14ac:dyDescent="0.25">
      <c r="B53" s="20" t="s">
        <v>114</v>
      </c>
      <c r="C53" s="20"/>
      <c r="D53" s="68"/>
      <c r="E53" s="20"/>
      <c r="F53" s="21"/>
      <c r="G53" s="20"/>
      <c r="H53" s="381"/>
      <c r="I53" s="20"/>
      <c r="J53" s="68"/>
      <c r="K53" s="20"/>
      <c r="L53" s="22">
        <f>L45+L38+L31+L27+L23+L17+L51</f>
        <v>335.22555499999999</v>
      </c>
      <c r="M53" s="437">
        <f>size *L53</f>
        <v>16761.277750000001</v>
      </c>
    </row>
    <row r="54" spans="2:14" x14ac:dyDescent="0.25">
      <c r="B54" s="45" t="s">
        <v>307</v>
      </c>
      <c r="C54" s="45"/>
      <c r="D54" s="46"/>
      <c r="E54" s="45"/>
      <c r="F54" s="47"/>
      <c r="G54" s="45"/>
      <c r="H54" s="378"/>
      <c r="I54" s="45"/>
      <c r="J54" s="46"/>
      <c r="K54" s="45"/>
      <c r="L54" s="64"/>
      <c r="M54" s="64"/>
    </row>
    <row r="55" spans="2:14" ht="5.25" customHeight="1" x14ac:dyDescent="0.25">
      <c r="B55" s="45"/>
      <c r="C55" s="45"/>
      <c r="D55" s="46"/>
      <c r="E55" s="45"/>
      <c r="F55" s="47"/>
      <c r="G55" s="45"/>
      <c r="H55" s="378"/>
      <c r="I55" s="45"/>
      <c r="J55" s="46"/>
      <c r="K55" s="45"/>
      <c r="L55" s="64"/>
      <c r="M55" s="64"/>
    </row>
    <row r="56" spans="2:14" ht="24.75" customHeight="1" x14ac:dyDescent="0.25">
      <c r="B56" s="1" t="s">
        <v>72</v>
      </c>
      <c r="C56" s="45"/>
      <c r="D56" s="46"/>
      <c r="E56" s="45"/>
      <c r="F56" s="47"/>
      <c r="G56" s="45"/>
      <c r="H56" s="378"/>
      <c r="I56" s="45"/>
      <c r="J56" s="46"/>
      <c r="K56" s="45"/>
      <c r="L56" s="64"/>
      <c r="M56" s="64"/>
    </row>
    <row r="57" spans="2:14" x14ac:dyDescent="0.25">
      <c r="B57" s="20" t="s">
        <v>326</v>
      </c>
      <c r="C57" s="45"/>
      <c r="D57" s="46"/>
      <c r="E57" s="45"/>
      <c r="F57" s="47"/>
      <c r="G57" s="45"/>
      <c r="H57" s="378"/>
      <c r="I57" s="45"/>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5"/>
      <c r="I60" s="45"/>
      <c r="J60" s="212"/>
      <c r="K60" s="45"/>
      <c r="L60" s="64">
        <f>D60*J60</f>
        <v>0</v>
      </c>
      <c r="M60" s="64">
        <f>E60*K60</f>
        <v>0</v>
      </c>
    </row>
    <row r="61" spans="2:14" ht="15" customHeight="1" x14ac:dyDescent="0.25">
      <c r="B61" s="1"/>
      <c r="C61" s="45"/>
      <c r="D61" s="46"/>
      <c r="E61" s="45"/>
      <c r="F61" s="47"/>
      <c r="G61" s="45"/>
      <c r="H61" s="45"/>
      <c r="I61" s="45"/>
      <c r="J61" s="46"/>
      <c r="K61" s="45"/>
      <c r="L61" s="64"/>
      <c r="M61" s="64"/>
    </row>
    <row r="62" spans="2:14" ht="15" customHeight="1" x14ac:dyDescent="0.25">
      <c r="B62" s="1" t="s">
        <v>505</v>
      </c>
      <c r="C62" s="45"/>
      <c r="D62" s="46"/>
      <c r="E62" s="45"/>
      <c r="F62" s="47"/>
      <c r="G62" s="45"/>
      <c r="H62" s="45"/>
      <c r="I62" s="45"/>
      <c r="J62" s="46"/>
      <c r="K62" s="45"/>
      <c r="L62" s="276">
        <f>SUM(L63:L65)</f>
        <v>8.1915000000000013</v>
      </c>
      <c r="M62" s="276">
        <f>L62*size</f>
        <v>409.57500000000005</v>
      </c>
    </row>
    <row r="63" spans="2:14" ht="15" customHeight="1" x14ac:dyDescent="0.25">
      <c r="B63" s="471" t="s">
        <v>173</v>
      </c>
      <c r="C63" s="471"/>
      <c r="D63" s="471"/>
      <c r="E63" s="45"/>
      <c r="F63" s="61" t="s">
        <v>58</v>
      </c>
      <c r="G63" s="45"/>
      <c r="H63" s="45"/>
      <c r="I63" s="45"/>
      <c r="J63" s="261">
        <f>'Machinery Costs'!E25</f>
        <v>4.2230000000000008</v>
      </c>
      <c r="K63" s="45"/>
      <c r="L63" s="64">
        <f>J63</f>
        <v>4.2230000000000008</v>
      </c>
      <c r="M63" s="64">
        <f>L63*size</f>
        <v>211.15000000000003</v>
      </c>
      <c r="N63" s="351" t="s">
        <v>474</v>
      </c>
    </row>
    <row r="64" spans="2:14" ht="15" customHeight="1" x14ac:dyDescent="0.25">
      <c r="B64" s="471" t="s">
        <v>174</v>
      </c>
      <c r="C64" s="471"/>
      <c r="D64" s="471"/>
      <c r="E64" s="45"/>
      <c r="F64" s="61" t="s">
        <v>58</v>
      </c>
      <c r="G64" s="45"/>
      <c r="H64" s="45"/>
      <c r="I64" s="45"/>
      <c r="J64" s="261">
        <f>'Machinery Costs'!F25</f>
        <v>2.9025000000000003</v>
      </c>
      <c r="K64" s="45"/>
      <c r="L64" s="64">
        <f>J64</f>
        <v>2.9025000000000003</v>
      </c>
      <c r="M64" s="64">
        <f>L64*size</f>
        <v>145.12500000000003</v>
      </c>
    </row>
    <row r="65" spans="2:14" x14ac:dyDescent="0.25">
      <c r="B65" s="472" t="s">
        <v>17</v>
      </c>
      <c r="C65" s="472"/>
      <c r="D65" s="472"/>
      <c r="E65" s="45"/>
      <c r="F65" s="61" t="s">
        <v>58</v>
      </c>
      <c r="G65" s="45"/>
      <c r="H65" s="45"/>
      <c r="I65" s="45"/>
      <c r="J65" s="261">
        <f>'Machinery Costs'!G25</f>
        <v>1.0660000000000001</v>
      </c>
      <c r="K65" s="45"/>
      <c r="L65" s="64">
        <f>J65</f>
        <v>1.0660000000000001</v>
      </c>
      <c r="M65" s="64">
        <f>L65*size</f>
        <v>53.300000000000004</v>
      </c>
      <c r="N65" s="63"/>
    </row>
    <row r="66" spans="2:14" x14ac:dyDescent="0.25">
      <c r="B66" s="70"/>
      <c r="C66" s="70"/>
      <c r="D66" s="71"/>
      <c r="E66" s="70"/>
      <c r="F66" s="71"/>
      <c r="G66" s="45"/>
      <c r="H66" s="45"/>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5"/>
      <c r="I68" s="45"/>
      <c r="J68" s="46"/>
      <c r="K68" s="45"/>
      <c r="L68" s="64"/>
      <c r="M68" s="64"/>
    </row>
    <row r="69" spans="2:14" ht="5.25" customHeight="1" x14ac:dyDescent="0.25">
      <c r="B69" s="45"/>
      <c r="C69" s="45"/>
      <c r="D69" s="46"/>
      <c r="E69" s="45"/>
      <c r="F69" s="47"/>
      <c r="G69" s="45"/>
      <c r="H69" s="45"/>
      <c r="I69" s="45"/>
      <c r="J69" s="46"/>
      <c r="K69" s="45"/>
      <c r="L69" s="64"/>
      <c r="M69" s="64"/>
    </row>
    <row r="70" spans="2:14" x14ac:dyDescent="0.25">
      <c r="B70" s="20" t="s">
        <v>70</v>
      </c>
      <c r="C70" s="20"/>
      <c r="D70" s="68"/>
      <c r="E70" s="20"/>
      <c r="F70" s="21"/>
      <c r="G70" s="20"/>
      <c r="H70" s="45"/>
      <c r="I70" s="20"/>
      <c r="J70" s="68"/>
      <c r="K70" s="20"/>
      <c r="L70" s="22">
        <f>SUM(L57,L62,L67)</f>
        <v>76.031499999999994</v>
      </c>
      <c r="M70" s="417">
        <f>L70*size</f>
        <v>3801.5749999999998</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411.25705499999998</v>
      </c>
      <c r="M72" s="417">
        <f>L72*size</f>
        <v>20562.852749999998</v>
      </c>
    </row>
    <row r="73" spans="2:14" x14ac:dyDescent="0.25">
      <c r="B73" s="42"/>
      <c r="C73" s="42"/>
      <c r="D73" s="41"/>
      <c r="E73" s="42"/>
      <c r="F73" s="43"/>
      <c r="G73" s="42"/>
      <c r="H73" s="382"/>
      <c r="I73" s="42"/>
      <c r="J73" s="41"/>
      <c r="K73" s="42"/>
      <c r="L73" s="72"/>
      <c r="M73" s="72"/>
    </row>
    <row r="74" spans="2:14" x14ac:dyDescent="0.25">
      <c r="B74" s="73" t="s">
        <v>49</v>
      </c>
      <c r="C74" s="73"/>
      <c r="D74" s="74"/>
      <c r="E74" s="73"/>
      <c r="F74" s="75"/>
      <c r="G74" s="73"/>
      <c r="H74" s="74"/>
      <c r="I74" s="73"/>
      <c r="J74" s="74"/>
      <c r="K74" s="73"/>
      <c r="L74" s="73"/>
      <c r="M74" s="73"/>
    </row>
    <row r="75" spans="2:14" ht="15.6" x14ac:dyDescent="0.25">
      <c r="B75" s="211" t="s">
        <v>335</v>
      </c>
      <c r="C75" s="73"/>
      <c r="D75" s="74"/>
      <c r="E75" s="73"/>
      <c r="F75" s="75"/>
      <c r="G75" s="73"/>
      <c r="H75" s="74"/>
      <c r="I75" s="73"/>
      <c r="J75" s="74"/>
      <c r="K75" s="73"/>
      <c r="L75" s="73"/>
      <c r="M75" s="73"/>
    </row>
    <row r="76" spans="2:14" s="28" customFormat="1" x14ac:dyDescent="0.25">
      <c r="D76" s="29"/>
      <c r="F76" s="30"/>
      <c r="H76" s="29"/>
      <c r="J76" s="29"/>
    </row>
    <row r="77" spans="2:14" s="28" customFormat="1" x14ac:dyDescent="0.25">
      <c r="D77" s="29"/>
      <c r="F77" s="30"/>
      <c r="H77" s="29"/>
      <c r="J77" s="29"/>
    </row>
    <row r="78" spans="2:14" s="28" customFormat="1" x14ac:dyDescent="0.25">
      <c r="D78" s="29"/>
      <c r="F78" s="30"/>
      <c r="H78" s="29"/>
      <c r="J78" s="29"/>
    </row>
    <row r="79" spans="2:14" s="28" customFormat="1" x14ac:dyDescent="0.25">
      <c r="D79" s="29"/>
      <c r="F79" s="30"/>
      <c r="H79" s="29"/>
      <c r="J79" s="29"/>
    </row>
    <row r="80" spans="2:14" s="28" customFormat="1" x14ac:dyDescent="0.25">
      <c r="D80" s="29"/>
      <c r="F80" s="30"/>
      <c r="H80" s="29"/>
      <c r="J80" s="29"/>
    </row>
    <row r="81" spans="4:10" s="28" customFormat="1" x14ac:dyDescent="0.25">
      <c r="D81" s="29"/>
      <c r="F81" s="30"/>
      <c r="H81" s="29"/>
      <c r="J81" s="29"/>
    </row>
    <row r="82" spans="4:10" s="28" customFormat="1" x14ac:dyDescent="0.25">
      <c r="D82" s="29"/>
      <c r="F82" s="30"/>
      <c r="H82" s="29"/>
      <c r="J82" s="29"/>
    </row>
    <row r="83" spans="4:10" s="28" customFormat="1" x14ac:dyDescent="0.25">
      <c r="D83" s="29"/>
      <c r="F83" s="30"/>
      <c r="H83" s="29"/>
      <c r="J83" s="29"/>
    </row>
    <row r="84" spans="4:10" s="28" customFormat="1" x14ac:dyDescent="0.25">
      <c r="D84" s="29"/>
      <c r="F84" s="30"/>
      <c r="H84" s="29"/>
      <c r="J84" s="29"/>
    </row>
    <row r="85" spans="4:10" s="28" customFormat="1" x14ac:dyDescent="0.25">
      <c r="D85" s="29"/>
      <c r="F85" s="30"/>
      <c r="H85" s="29"/>
      <c r="J85" s="29"/>
    </row>
    <row r="86" spans="4:10" s="28" customFormat="1" x14ac:dyDescent="0.25">
      <c r="D86" s="29"/>
      <c r="F86" s="30"/>
      <c r="H86" s="29"/>
      <c r="J86" s="29"/>
    </row>
    <row r="87" spans="4:10" s="28" customFormat="1" x14ac:dyDescent="0.25">
      <c r="D87" s="29"/>
      <c r="F87" s="30"/>
      <c r="H87" s="29"/>
      <c r="J87" s="29"/>
    </row>
    <row r="88" spans="4:10" s="28" customFormat="1" x14ac:dyDescent="0.25">
      <c r="D88" s="29"/>
      <c r="F88" s="30"/>
      <c r="H88" s="29"/>
      <c r="J88" s="29"/>
    </row>
    <row r="89" spans="4:10" s="28" customFormat="1" x14ac:dyDescent="0.25">
      <c r="D89" s="29"/>
      <c r="F89" s="30"/>
      <c r="H89" s="29"/>
      <c r="J89" s="29"/>
    </row>
    <row r="90" spans="4:10" s="28" customFormat="1" x14ac:dyDescent="0.25">
      <c r="D90" s="29"/>
      <c r="F90" s="30"/>
      <c r="H90" s="29"/>
      <c r="J90" s="29"/>
    </row>
    <row r="91" spans="4:10" s="28" customFormat="1" x14ac:dyDescent="0.25">
      <c r="D91" s="29"/>
      <c r="F91" s="30"/>
      <c r="H91" s="29"/>
      <c r="J91" s="29"/>
    </row>
    <row r="92" spans="4:10" s="28" customFormat="1" x14ac:dyDescent="0.25">
      <c r="D92" s="29"/>
      <c r="F92" s="30"/>
      <c r="H92" s="29"/>
      <c r="J92" s="29"/>
    </row>
    <row r="93" spans="4:10" s="28" customFormat="1" x14ac:dyDescent="0.25">
      <c r="D93" s="29"/>
      <c r="F93" s="30"/>
      <c r="H93" s="29"/>
      <c r="J93" s="29"/>
    </row>
    <row r="94" spans="4:10" s="28" customFormat="1" x14ac:dyDescent="0.25">
      <c r="D94" s="29"/>
      <c r="F94" s="30"/>
      <c r="H94" s="29"/>
      <c r="J94" s="29"/>
    </row>
    <row r="95" spans="4:10" s="28" customFormat="1" x14ac:dyDescent="0.25">
      <c r="D95" s="29"/>
      <c r="F95" s="30"/>
      <c r="H95" s="29"/>
      <c r="J95" s="29"/>
    </row>
    <row r="96" spans="4:10" s="28" customFormat="1" x14ac:dyDescent="0.25">
      <c r="D96" s="29"/>
      <c r="F96" s="30"/>
      <c r="H96" s="29"/>
      <c r="J96" s="29"/>
    </row>
    <row r="97" spans="4:10" s="28" customFormat="1" x14ac:dyDescent="0.25">
      <c r="D97" s="29"/>
      <c r="F97" s="30"/>
      <c r="H97" s="29"/>
      <c r="J97" s="29"/>
    </row>
    <row r="98" spans="4:10" s="28" customFormat="1" x14ac:dyDescent="0.25">
      <c r="D98" s="29"/>
      <c r="F98" s="30"/>
      <c r="H98" s="29"/>
      <c r="J98" s="29"/>
    </row>
    <row r="99" spans="4:10" s="28" customFormat="1" x14ac:dyDescent="0.25">
      <c r="D99" s="29"/>
      <c r="F99" s="30"/>
      <c r="H99" s="29"/>
      <c r="J99" s="29"/>
    </row>
    <row r="100" spans="4:10" s="28" customFormat="1" x14ac:dyDescent="0.25">
      <c r="D100" s="29"/>
      <c r="F100" s="30"/>
      <c r="H100" s="29"/>
      <c r="J100" s="29"/>
    </row>
    <row r="101" spans="4:10" s="28" customFormat="1" x14ac:dyDescent="0.25">
      <c r="D101" s="29"/>
      <c r="F101" s="30"/>
      <c r="H101" s="29"/>
      <c r="J101" s="29"/>
    </row>
    <row r="102" spans="4:10" s="28" customFormat="1" x14ac:dyDescent="0.25">
      <c r="D102" s="29"/>
      <c r="F102" s="30"/>
      <c r="H102" s="29"/>
      <c r="J102" s="29"/>
    </row>
    <row r="103" spans="4:10" s="28" customFormat="1" x14ac:dyDescent="0.25">
      <c r="D103" s="29"/>
      <c r="F103" s="30"/>
      <c r="H103" s="29"/>
      <c r="J103" s="29"/>
    </row>
    <row r="104" spans="4:10" s="28" customFormat="1" x14ac:dyDescent="0.25">
      <c r="D104" s="29"/>
      <c r="F104" s="30"/>
      <c r="H104" s="29"/>
      <c r="J104" s="29"/>
    </row>
    <row r="105" spans="4:10" s="28" customFormat="1" x14ac:dyDescent="0.25">
      <c r="D105" s="29"/>
      <c r="F105" s="30"/>
      <c r="H105" s="29"/>
      <c r="J105" s="29"/>
    </row>
    <row r="106" spans="4:10" s="28" customFormat="1" x14ac:dyDescent="0.25">
      <c r="D106" s="29"/>
      <c r="F106" s="30"/>
      <c r="H106" s="29"/>
      <c r="J106" s="29"/>
    </row>
    <row r="107" spans="4:10" s="28" customFormat="1" x14ac:dyDescent="0.25">
      <c r="D107" s="29"/>
      <c r="F107" s="30"/>
      <c r="H107" s="29"/>
      <c r="J107" s="29"/>
    </row>
    <row r="108" spans="4:10" s="28" customFormat="1" x14ac:dyDescent="0.25">
      <c r="D108" s="29"/>
      <c r="F108" s="30"/>
      <c r="H108" s="29"/>
      <c r="J108" s="29"/>
    </row>
    <row r="109" spans="4:10" s="28" customFormat="1" x14ac:dyDescent="0.25">
      <c r="D109" s="29"/>
      <c r="F109" s="30"/>
      <c r="H109" s="29"/>
      <c r="J109" s="29"/>
    </row>
    <row r="110" spans="4:10" s="28" customFormat="1" x14ac:dyDescent="0.25">
      <c r="D110" s="29"/>
      <c r="F110" s="30"/>
      <c r="H110" s="29"/>
      <c r="J110" s="29"/>
    </row>
    <row r="111" spans="4:10" s="28" customFormat="1" x14ac:dyDescent="0.25">
      <c r="D111" s="29"/>
      <c r="F111" s="30"/>
      <c r="H111" s="29"/>
      <c r="J111" s="29"/>
    </row>
    <row r="112" spans="4:10" s="28" customFormat="1" x14ac:dyDescent="0.25">
      <c r="D112" s="29"/>
      <c r="F112" s="30"/>
      <c r="H112" s="29"/>
      <c r="J112" s="29"/>
    </row>
    <row r="113" spans="4:10" s="28" customFormat="1" x14ac:dyDescent="0.25">
      <c r="D113" s="29"/>
      <c r="F113" s="30"/>
      <c r="H113" s="29"/>
      <c r="J113" s="29"/>
    </row>
    <row r="114" spans="4:10" s="28" customFormat="1" x14ac:dyDescent="0.25">
      <c r="D114" s="29"/>
      <c r="F114" s="30"/>
      <c r="H114" s="29"/>
      <c r="J114" s="29"/>
    </row>
    <row r="115" spans="4:10" s="28" customFormat="1" x14ac:dyDescent="0.25">
      <c r="D115" s="29"/>
      <c r="F115" s="30"/>
      <c r="H115" s="29"/>
      <c r="J115" s="29"/>
    </row>
    <row r="116" spans="4:10" s="28" customFormat="1" x14ac:dyDescent="0.25">
      <c r="D116" s="29"/>
      <c r="F116" s="30"/>
      <c r="H116" s="29"/>
      <c r="J116" s="29"/>
    </row>
    <row r="117" spans="4:10" s="28" customFormat="1" x14ac:dyDescent="0.25">
      <c r="D117" s="29"/>
      <c r="F117" s="30"/>
      <c r="H117" s="29"/>
      <c r="J117" s="29"/>
    </row>
    <row r="118" spans="4:10" s="28" customFormat="1" x14ac:dyDescent="0.25">
      <c r="D118" s="29"/>
      <c r="F118" s="30"/>
      <c r="H118" s="29"/>
      <c r="J118" s="29"/>
    </row>
    <row r="119" spans="4:10" s="28" customFormat="1" x14ac:dyDescent="0.25">
      <c r="D119" s="29"/>
      <c r="F119" s="30"/>
      <c r="H119" s="29"/>
      <c r="J119" s="29"/>
    </row>
  </sheetData>
  <customSheetViews>
    <customSheetView guid="{E00EC0C4-E70A-4D33-A9FE-7CF308F53A5C}" showPageBreaks="1" printArea="1" hiddenColumns="1" showRuler="0">
      <selection activeCell="B19" sqref="B19"/>
      <pageMargins left="0.7" right="0.7" top="0.75" bottom="0.75" header="0.3" footer="0.3"/>
      <pageSetup orientation="portrait" verticalDpi="0"/>
      <headerFooter alignWithMargins="0"/>
    </customSheetView>
    <customSheetView guid="{DF41C481-38FD-4F9F-AEF1-AE5420249928}" hiddenColumns="1" showRuler="0">
      <selection activeCell="H67" sqref="H67"/>
      <pageMargins left="0.7" right="0.7" top="0.75" bottom="0.75" header="0.3" footer="0.3"/>
      <pageSetup orientation="portrait" verticalDpi="0"/>
      <headerFooter alignWithMargins="0"/>
    </customSheetView>
    <customSheetView guid="{5519EDA0-AC19-11DC-BDFC-0017F2D6B148}" showPageBreaks="1" printArea="1" hiddenColumns="1">
      <selection activeCell="H26" sqref="H26"/>
      <pageMargins left="0.7" right="0.7" top="0.75" bottom="0.75" header="0.3" footer="0.3"/>
      <pageSetup orientation="portrait" verticalDpi="0"/>
      <headerFooter alignWithMargins="0"/>
    </customSheetView>
  </customSheetViews>
  <mergeCells count="11">
    <mergeCell ref="B9:M9"/>
    <mergeCell ref="B58:D58"/>
    <mergeCell ref="B2:K2"/>
    <mergeCell ref="B3:K3"/>
    <mergeCell ref="B4:K4"/>
    <mergeCell ref="B5:K5"/>
    <mergeCell ref="B67:D67"/>
    <mergeCell ref="B63:D63"/>
    <mergeCell ref="B64:D64"/>
    <mergeCell ref="B65:D65"/>
    <mergeCell ref="O14:T14"/>
  </mergeCells>
  <phoneticPr fontId="5" type="noConversion"/>
  <hyperlinks>
    <hyperlink ref="N38:Q38" location="'Machinery Costs'!Print_Area" display="See Machinery Costs tab for operations." xr:uid="{53A860DA-B583-4DBD-BB9D-D96A936ED30A}"/>
    <hyperlink ref="N38" location="'Machinery Costs'!A1" display="See Machinery Costs tab for detail." xr:uid="{1AA5BA83-0773-4E7A-B98E-032246153C8D}"/>
    <hyperlink ref="N63" location="'Machinery Costs'!Print_Area" display="See Machinery Costs tab for operations." xr:uid="{702C0679-AC18-46C0-9E63-8E05746481AF}"/>
  </hyperlinks>
  <printOptions horizontalCentered="1"/>
  <pageMargins left="0.75" right="0.75" top="1" bottom="1" header="0" footer="0.5"/>
  <pageSetup scale="70" orientation="portrait" r:id="rId1"/>
  <headerFooter alignWithMargins="0">
    <oddFooter>&amp;L&amp;A&amp;C                               &amp;F&amp;R&amp;D</oddFooter>
  </headerFooter>
  <rowBreaks count="1" manualBreakCount="1">
    <brk id="55" min="1" max="1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FCBB9-AD31-4D2D-9F1C-E401DF29B6D3}">
  <dimension ref="A1:AI119"/>
  <sheetViews>
    <sheetView topLeftCell="A16" workbookViewId="0">
      <selection activeCell="L39" sqref="L39"/>
    </sheetView>
  </sheetViews>
  <sheetFormatPr defaultColWidth="8.6640625" defaultRowHeight="13.2" x14ac:dyDescent="0.25"/>
  <cols>
    <col min="1" max="1" width="3.109375" style="28" customWidth="1"/>
    <col min="2" max="2" width="31.10937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0.6640625" style="376"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H1" s="364"/>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14"/>
      <c r="C7" s="314"/>
      <c r="D7" s="315"/>
      <c r="E7" s="315"/>
      <c r="F7" s="315"/>
      <c r="G7" s="348"/>
      <c r="H7" s="365"/>
      <c r="I7" s="315"/>
      <c r="J7" s="315"/>
      <c r="K7" s="315"/>
      <c r="L7" s="29"/>
      <c r="M7" s="29"/>
    </row>
    <row r="8" spans="1:35" s="32" customFormat="1" ht="31.5" customHeight="1" x14ac:dyDescent="0.3">
      <c r="A8" s="31"/>
      <c r="B8" s="476" t="s">
        <v>394</v>
      </c>
      <c r="C8" s="476"/>
      <c r="D8" s="477"/>
      <c r="E8" s="477"/>
      <c r="F8" s="477"/>
      <c r="G8" s="477"/>
      <c r="H8" s="477"/>
      <c r="I8" s="477"/>
      <c r="J8" s="477"/>
      <c r="K8" s="477"/>
      <c r="L8" s="477"/>
      <c r="M8" s="477"/>
      <c r="N8" s="31"/>
      <c r="O8" s="31"/>
      <c r="P8" s="31"/>
      <c r="Q8" s="31"/>
      <c r="R8" s="31"/>
      <c r="S8" s="31"/>
      <c r="T8" s="31"/>
      <c r="U8" s="31"/>
      <c r="V8" s="31"/>
      <c r="W8" s="31"/>
      <c r="X8" s="31"/>
      <c r="Y8" s="31"/>
      <c r="Z8" s="31"/>
      <c r="AA8" s="31"/>
      <c r="AB8" s="31"/>
      <c r="AC8" s="31"/>
      <c r="AD8" s="31"/>
      <c r="AE8" s="31"/>
      <c r="AF8" s="31"/>
      <c r="AG8" s="31"/>
      <c r="AH8" s="31"/>
      <c r="AI8" s="31"/>
    </row>
    <row r="9" spans="1:35" s="34" customFormat="1" ht="3.75" customHeight="1" x14ac:dyDescent="0.25">
      <c r="A9" s="33"/>
      <c r="B9" s="91"/>
      <c r="C9" s="91"/>
      <c r="D9" s="120"/>
      <c r="E9" s="91"/>
      <c r="F9" s="121"/>
      <c r="G9" s="91"/>
      <c r="H9" s="366"/>
      <c r="I9" s="91"/>
      <c r="J9" s="120"/>
      <c r="K9" s="91"/>
      <c r="L9" s="91"/>
      <c r="M9" s="91"/>
      <c r="N9" s="33"/>
      <c r="O9" s="33"/>
      <c r="P9" s="33"/>
      <c r="Q9" s="33"/>
      <c r="R9" s="33"/>
      <c r="S9" s="33"/>
      <c r="T9" s="33"/>
      <c r="U9" s="33"/>
      <c r="V9" s="33"/>
      <c r="W9" s="33"/>
      <c r="X9" s="33"/>
      <c r="Y9" s="33"/>
      <c r="Z9" s="33"/>
      <c r="AA9" s="33"/>
      <c r="AB9" s="33"/>
      <c r="AC9" s="33"/>
      <c r="AD9" s="33"/>
      <c r="AE9" s="33"/>
      <c r="AF9" s="33"/>
      <c r="AG9" s="33"/>
      <c r="AH9" s="33"/>
      <c r="AI9" s="33"/>
    </row>
    <row r="10" spans="1:35" s="39" customFormat="1" ht="13.8" x14ac:dyDescent="0.25">
      <c r="A10" s="33"/>
      <c r="B10" s="35"/>
      <c r="C10" s="36"/>
      <c r="D10" s="36" t="s">
        <v>122</v>
      </c>
      <c r="E10" s="36"/>
      <c r="F10" s="37"/>
      <c r="G10" s="36"/>
      <c r="H10" s="367" t="s">
        <v>459</v>
      </c>
      <c r="I10" s="36"/>
      <c r="J10" s="36" t="s">
        <v>123</v>
      </c>
      <c r="K10" s="36"/>
      <c r="L10" s="38" t="s">
        <v>124</v>
      </c>
      <c r="M10" s="38" t="s">
        <v>124</v>
      </c>
      <c r="N10" s="33"/>
      <c r="O10" s="33"/>
      <c r="P10" s="33"/>
      <c r="Q10" s="33"/>
      <c r="R10" s="33"/>
      <c r="S10" s="33"/>
      <c r="T10" s="33"/>
      <c r="U10" s="33"/>
      <c r="V10" s="33"/>
      <c r="W10" s="33"/>
      <c r="X10" s="33"/>
      <c r="Y10" s="33"/>
      <c r="Z10" s="33"/>
      <c r="AA10" s="33"/>
      <c r="AB10" s="33"/>
      <c r="AC10" s="33"/>
      <c r="AD10" s="33"/>
      <c r="AE10" s="33"/>
      <c r="AF10" s="33"/>
      <c r="AG10" s="33"/>
      <c r="AH10" s="33"/>
      <c r="AI10" s="33"/>
    </row>
    <row r="11" spans="1:35" s="39" customFormat="1" ht="13.8" x14ac:dyDescent="0.25">
      <c r="A11" s="33"/>
      <c r="B11" s="40" t="s">
        <v>125</v>
      </c>
      <c r="C11" s="36"/>
      <c r="D11" s="36" t="s">
        <v>309</v>
      </c>
      <c r="E11" s="36"/>
      <c r="F11" s="37" t="s">
        <v>127</v>
      </c>
      <c r="G11" s="36"/>
      <c r="H11" s="367" t="s">
        <v>460</v>
      </c>
      <c r="I11" s="36"/>
      <c r="J11" s="36" t="s">
        <v>192</v>
      </c>
      <c r="K11" s="36"/>
      <c r="L11" s="38" t="s">
        <v>128</v>
      </c>
      <c r="M11" s="38" t="s">
        <v>329</v>
      </c>
      <c r="N11" s="33"/>
      <c r="O11" s="33"/>
      <c r="P11" s="33"/>
      <c r="Q11" s="33"/>
      <c r="R11" s="33"/>
      <c r="S11" s="33"/>
      <c r="T11" s="33"/>
      <c r="U11" s="33"/>
      <c r="V11" s="33"/>
      <c r="W11" s="33"/>
      <c r="X11" s="33"/>
      <c r="Y11" s="33"/>
      <c r="Z11" s="33"/>
      <c r="AA11" s="33"/>
      <c r="AB11" s="33"/>
      <c r="AC11" s="33"/>
      <c r="AD11" s="33"/>
      <c r="AE11" s="33"/>
      <c r="AF11" s="33"/>
      <c r="AG11" s="33"/>
      <c r="AH11" s="33"/>
      <c r="AI11" s="33"/>
    </row>
    <row r="12" spans="1:35" ht="5.25" customHeight="1" x14ac:dyDescent="0.25">
      <c r="B12" s="41"/>
      <c r="C12" s="42"/>
      <c r="D12" s="41"/>
      <c r="E12" s="42"/>
      <c r="F12" s="43"/>
      <c r="G12" s="42"/>
      <c r="H12" s="368"/>
      <c r="I12" s="42"/>
      <c r="J12" s="41"/>
      <c r="K12" s="42"/>
      <c r="L12" s="44"/>
      <c r="M12" s="44"/>
    </row>
    <row r="13" spans="1:35" x14ac:dyDescent="0.25">
      <c r="B13" s="50"/>
      <c r="C13" s="50"/>
      <c r="D13" s="53"/>
      <c r="E13" s="50"/>
      <c r="F13" s="54"/>
      <c r="G13" s="50"/>
      <c r="H13" s="369"/>
      <c r="I13" s="50"/>
      <c r="J13" s="55"/>
      <c r="K13" s="50"/>
      <c r="L13" s="52"/>
      <c r="M13" s="52"/>
      <c r="O13" s="473"/>
      <c r="P13" s="473"/>
      <c r="Q13" s="473"/>
      <c r="R13" s="473"/>
      <c r="S13" s="473"/>
      <c r="T13" s="473"/>
    </row>
    <row r="14" spans="1:35" x14ac:dyDescent="0.25">
      <c r="B14" s="1" t="s">
        <v>113</v>
      </c>
      <c r="C14" s="45"/>
      <c r="D14" s="46"/>
      <c r="E14" s="45"/>
      <c r="F14" s="47"/>
      <c r="G14" s="45"/>
      <c r="H14" s="370"/>
      <c r="I14" s="45"/>
      <c r="J14" s="56"/>
      <c r="K14" s="45"/>
      <c r="L14" s="57"/>
      <c r="M14" s="57"/>
    </row>
    <row r="15" spans="1:35" ht="6" customHeight="1" x14ac:dyDescent="0.25">
      <c r="B15" s="45"/>
      <c r="C15" s="45"/>
      <c r="D15" s="46"/>
      <c r="E15" s="45"/>
      <c r="F15" s="47"/>
      <c r="G15" s="45"/>
      <c r="H15" s="370"/>
      <c r="I15" s="45"/>
      <c r="J15" s="56"/>
      <c r="K15" s="45"/>
      <c r="L15" s="57"/>
      <c r="M15" s="57"/>
    </row>
    <row r="16" spans="1:35" ht="13.5" customHeight="1" x14ac:dyDescent="0.3">
      <c r="B16" s="20" t="s">
        <v>306</v>
      </c>
      <c r="C16" s="45"/>
      <c r="D16" s="58"/>
      <c r="E16" s="45"/>
      <c r="F16" s="47"/>
      <c r="G16" s="45"/>
      <c r="H16" s="370"/>
      <c r="I16" s="45"/>
      <c r="J16" s="56"/>
      <c r="K16" s="45"/>
      <c r="L16" s="275">
        <f>SUM(L17:L20)</f>
        <v>50.800000000000004</v>
      </c>
      <c r="M16" s="275">
        <f>size *L16</f>
        <v>2540</v>
      </c>
      <c r="N16" s="28" t="s">
        <v>473</v>
      </c>
    </row>
    <row r="17" spans="2:15" x14ac:dyDescent="0.25">
      <c r="B17" s="19" t="s">
        <v>272</v>
      </c>
      <c r="C17" s="45"/>
      <c r="D17" s="391">
        <v>4</v>
      </c>
      <c r="E17" s="45"/>
      <c r="F17" s="61" t="s">
        <v>218</v>
      </c>
      <c r="G17" s="45"/>
      <c r="H17" s="384">
        <v>1</v>
      </c>
      <c r="I17" s="45"/>
      <c r="J17" s="386">
        <v>35</v>
      </c>
      <c r="K17" s="45"/>
      <c r="L17" s="64">
        <f>M17/size</f>
        <v>2.8</v>
      </c>
      <c r="M17" s="57">
        <f>J17*D17*H17</f>
        <v>140</v>
      </c>
    </row>
    <row r="18" spans="2:15" x14ac:dyDescent="0.25">
      <c r="B18" s="19" t="s">
        <v>302</v>
      </c>
      <c r="C18" s="45"/>
      <c r="D18" s="391">
        <v>8</v>
      </c>
      <c r="E18" s="45"/>
      <c r="F18" s="61" t="s">
        <v>218</v>
      </c>
      <c r="G18" s="45"/>
      <c r="H18" s="384">
        <v>1</v>
      </c>
      <c r="I18" s="45"/>
      <c r="J18" s="386">
        <v>55</v>
      </c>
      <c r="K18" s="45"/>
      <c r="L18" s="64">
        <f>M18/size</f>
        <v>8.8000000000000007</v>
      </c>
      <c r="M18" s="57">
        <f t="shared" ref="M18:M20" si="0">J18*D18*H18</f>
        <v>440</v>
      </c>
    </row>
    <row r="19" spans="2:15" x14ac:dyDescent="0.25">
      <c r="B19" s="19" t="s">
        <v>303</v>
      </c>
      <c r="C19" s="45"/>
      <c r="D19" s="391">
        <v>8</v>
      </c>
      <c r="E19" s="45"/>
      <c r="F19" s="61" t="s">
        <v>218</v>
      </c>
      <c r="G19" s="45"/>
      <c r="H19" s="384">
        <v>1</v>
      </c>
      <c r="I19" s="45"/>
      <c r="J19" s="386">
        <v>35</v>
      </c>
      <c r="K19" s="45"/>
      <c r="L19" s="64">
        <f>M19/size</f>
        <v>5.6</v>
      </c>
      <c r="M19" s="57">
        <f t="shared" si="0"/>
        <v>280</v>
      </c>
    </row>
    <row r="20" spans="2:15" x14ac:dyDescent="0.25">
      <c r="B20" s="19" t="s">
        <v>278</v>
      </c>
      <c r="C20" s="45"/>
      <c r="D20" s="391">
        <v>48</v>
      </c>
      <c r="E20" s="45"/>
      <c r="F20" s="61" t="s">
        <v>218</v>
      </c>
      <c r="G20" s="45"/>
      <c r="H20" s="384">
        <v>1</v>
      </c>
      <c r="I20" s="45"/>
      <c r="J20" s="386">
        <v>35</v>
      </c>
      <c r="K20" s="45"/>
      <c r="L20" s="64">
        <f>M20/size</f>
        <v>33.6</v>
      </c>
      <c r="M20" s="57">
        <f t="shared" si="0"/>
        <v>1680</v>
      </c>
    </row>
    <row r="21" spans="2:15" x14ac:dyDescent="0.25">
      <c r="B21" s="19"/>
      <c r="C21" s="45"/>
      <c r="D21" s="391"/>
      <c r="E21" s="45"/>
      <c r="F21" s="61"/>
      <c r="G21" s="45"/>
      <c r="H21" s="61"/>
      <c r="I21" s="45"/>
      <c r="J21" s="386"/>
      <c r="K21" s="45"/>
      <c r="L21" s="57"/>
      <c r="M21" s="57"/>
    </row>
    <row r="22" spans="2:15" ht="13.5" customHeight="1" x14ac:dyDescent="0.3">
      <c r="B22" s="20" t="s">
        <v>308</v>
      </c>
      <c r="C22" s="45"/>
      <c r="D22" s="58"/>
      <c r="E22" s="45"/>
      <c r="F22" s="47"/>
      <c r="G22" s="45"/>
      <c r="H22" s="370"/>
      <c r="I22" s="45"/>
      <c r="J22" s="56"/>
      <c r="K22" s="45"/>
      <c r="L22" s="275">
        <f>SUM(L23:L25)</f>
        <v>650</v>
      </c>
      <c r="M22" s="275">
        <f>size *L22</f>
        <v>32500</v>
      </c>
    </row>
    <row r="23" spans="2:15" x14ac:dyDescent="0.25">
      <c r="B23" s="323" t="s">
        <v>488</v>
      </c>
      <c r="C23" s="45"/>
      <c r="D23" s="391">
        <v>1</v>
      </c>
      <c r="E23" s="45"/>
      <c r="F23" s="60" t="s">
        <v>58</v>
      </c>
      <c r="G23" s="45"/>
      <c r="H23" s="377">
        <v>1</v>
      </c>
      <c r="I23" s="45"/>
      <c r="J23" s="386">
        <f>forbes</f>
        <v>650</v>
      </c>
      <c r="K23" s="45"/>
      <c r="L23" s="64">
        <f>D23*J23*H23</f>
        <v>650</v>
      </c>
      <c r="M23" s="64">
        <f>L23*size</f>
        <v>32500</v>
      </c>
    </row>
    <row r="24" spans="2:15" x14ac:dyDescent="0.25">
      <c r="B24" s="19"/>
      <c r="C24" s="45"/>
      <c r="D24" s="391"/>
      <c r="E24" s="45"/>
      <c r="F24" s="61"/>
      <c r="G24" s="45"/>
      <c r="H24" s="61"/>
      <c r="I24" s="45"/>
      <c r="J24" s="386"/>
      <c r="K24" s="45"/>
      <c r="L24" s="57"/>
      <c r="M24" s="57"/>
    </row>
    <row r="25" spans="2:15" x14ac:dyDescent="0.25">
      <c r="B25" s="19"/>
      <c r="C25" s="45"/>
      <c r="D25" s="391"/>
      <c r="E25" s="45"/>
      <c r="F25" s="61"/>
      <c r="G25" s="45"/>
      <c r="H25" s="61"/>
      <c r="I25" s="45"/>
      <c r="J25" s="386"/>
      <c r="K25" s="45"/>
      <c r="L25" s="57"/>
      <c r="M25" s="57"/>
    </row>
    <row r="26" spans="2:15" ht="7.5" customHeight="1" x14ac:dyDescent="0.25">
      <c r="B26" s="45"/>
      <c r="C26" s="45"/>
      <c r="D26" s="45"/>
      <c r="E26" s="45"/>
      <c r="F26" s="45"/>
      <c r="G26" s="45"/>
      <c r="H26" s="370"/>
      <c r="I26" s="45"/>
      <c r="J26" s="45"/>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372"/>
      <c r="I30" s="45"/>
      <c r="J30" s="45"/>
      <c r="K30" s="45"/>
      <c r="L30" s="64"/>
      <c r="M30" s="64"/>
    </row>
    <row r="31" spans="2:15" x14ac:dyDescent="0.25">
      <c r="B31" s="20" t="s">
        <v>132</v>
      </c>
      <c r="C31" s="45"/>
      <c r="D31" s="45"/>
      <c r="E31" s="45"/>
      <c r="F31" s="47"/>
      <c r="G31" s="45"/>
      <c r="H31" s="370"/>
      <c r="I31" s="45"/>
      <c r="J31" s="21"/>
      <c r="K31" s="45"/>
      <c r="L31" s="276">
        <f>SUM(L32:L36)</f>
        <v>10.273984375000001</v>
      </c>
      <c r="M31" s="275">
        <f>size *L31</f>
        <v>513.69921875000011</v>
      </c>
    </row>
    <row r="32" spans="2:15" x14ac:dyDescent="0.25">
      <c r="B32" s="19" t="s">
        <v>453</v>
      </c>
      <c r="C32" s="45"/>
      <c r="D32" s="391">
        <v>16</v>
      </c>
      <c r="E32" s="45"/>
      <c r="F32" s="61" t="s">
        <v>59</v>
      </c>
      <c r="G32" s="45"/>
      <c r="H32" s="377">
        <v>0.25</v>
      </c>
      <c r="I32" s="45"/>
      <c r="J32" s="386">
        <f>envoy</f>
        <v>0.82390624999999995</v>
      </c>
      <c r="K32" s="45"/>
      <c r="L32" s="64">
        <f>D32*J32*H32</f>
        <v>3.2956249999999998</v>
      </c>
      <c r="M32" s="64">
        <f>L32*size</f>
        <v>164.78125</v>
      </c>
    </row>
    <row r="33" spans="2:17" x14ac:dyDescent="0.25">
      <c r="B33" s="19" t="s">
        <v>452</v>
      </c>
      <c r="C33" s="45"/>
      <c r="D33" s="391">
        <v>7</v>
      </c>
      <c r="E33" s="45"/>
      <c r="F33" s="61" t="s">
        <v>59</v>
      </c>
      <c r="G33" s="45"/>
      <c r="H33" s="377">
        <v>0.25</v>
      </c>
      <c r="I33" s="45"/>
      <c r="J33" s="386">
        <f>Milestone</f>
        <v>3.7484375000000001</v>
      </c>
      <c r="K33" s="45"/>
      <c r="L33" s="64">
        <f>D33*J33*H33</f>
        <v>6.5597656249999998</v>
      </c>
      <c r="M33" s="64">
        <f>L33*size</f>
        <v>327.98828125</v>
      </c>
    </row>
    <row r="34" spans="2:17" x14ac:dyDescent="0.25">
      <c r="B34" s="19" t="s">
        <v>451</v>
      </c>
      <c r="C34" s="45"/>
      <c r="D34" s="391">
        <v>0.78</v>
      </c>
      <c r="E34" s="45"/>
      <c r="F34" s="61" t="s">
        <v>59</v>
      </c>
      <c r="G34" s="45"/>
      <c r="H34" s="377">
        <v>0.25</v>
      </c>
      <c r="I34" s="45"/>
      <c r="J34" s="386">
        <f>Garlon</f>
        <v>0.53125</v>
      </c>
      <c r="K34" s="45"/>
      <c r="L34" s="64">
        <f>D34*J34*H34</f>
        <v>0.10359375</v>
      </c>
      <c r="M34" s="64">
        <f>L34*size</f>
        <v>5.1796875</v>
      </c>
    </row>
    <row r="35" spans="2:17" x14ac:dyDescent="0.25">
      <c r="B35" s="19" t="s">
        <v>299</v>
      </c>
      <c r="C35" s="45"/>
      <c r="D35" s="391">
        <v>15.36</v>
      </c>
      <c r="E35" s="45"/>
      <c r="F35" s="61" t="s">
        <v>59</v>
      </c>
      <c r="G35" s="45"/>
      <c r="H35" s="377">
        <v>0.05</v>
      </c>
      <c r="I35" s="45"/>
      <c r="J35" s="386">
        <f>triclopry</f>
        <v>0.390625</v>
      </c>
      <c r="K35" s="45"/>
      <c r="L35" s="64">
        <f t="shared" ref="L35:L36" si="1">D35*J35*H35</f>
        <v>0.30000000000000004</v>
      </c>
      <c r="M35" s="64">
        <f>L35*size</f>
        <v>15.000000000000002</v>
      </c>
    </row>
    <row r="36" spans="2:17" x14ac:dyDescent="0.25">
      <c r="B36" s="19" t="s">
        <v>363</v>
      </c>
      <c r="C36" s="45"/>
      <c r="D36" s="391">
        <f>NIS</f>
        <v>0.1171875</v>
      </c>
      <c r="E36" s="45"/>
      <c r="F36" s="61" t="s">
        <v>59</v>
      </c>
      <c r="G36" s="45"/>
      <c r="H36" s="377">
        <f>H35</f>
        <v>0.05</v>
      </c>
      <c r="I36" s="45"/>
      <c r="J36" s="386">
        <v>2.56</v>
      </c>
      <c r="K36" s="45"/>
      <c r="L36" s="64">
        <f t="shared" si="1"/>
        <v>1.4999999999999999E-2</v>
      </c>
      <c r="M36" s="64">
        <f>L36*size</f>
        <v>0.75</v>
      </c>
    </row>
    <row r="37" spans="2:17" x14ac:dyDescent="0.25">
      <c r="B37" s="19"/>
      <c r="C37" s="45"/>
      <c r="D37" s="391"/>
      <c r="E37" s="45"/>
      <c r="F37" s="61"/>
      <c r="G37" s="45"/>
      <c r="H37" s="371"/>
      <c r="I37" s="45"/>
      <c r="J37" s="386"/>
      <c r="K37" s="45"/>
      <c r="L37" s="64"/>
      <c r="M37" s="64"/>
    </row>
    <row r="38" spans="2:17" x14ac:dyDescent="0.25">
      <c r="B38" s="20" t="s">
        <v>191</v>
      </c>
      <c r="C38" s="45"/>
      <c r="D38" s="67"/>
      <c r="E38" s="45"/>
      <c r="F38" s="47"/>
      <c r="G38" s="45"/>
      <c r="H38" s="370"/>
      <c r="I38" s="45"/>
      <c r="J38" s="20"/>
      <c r="K38" s="45"/>
      <c r="L38" s="276">
        <f>SUM(L39:L43)</f>
        <v>28.130833333333332</v>
      </c>
      <c r="M38" s="275">
        <f>size *L38</f>
        <v>1406.5416666666665</v>
      </c>
      <c r="N38" s="351" t="s">
        <v>474</v>
      </c>
      <c r="O38" s="351"/>
      <c r="P38" s="351"/>
      <c r="Q38" s="351"/>
    </row>
    <row r="39" spans="2:17" x14ac:dyDescent="0.25">
      <c r="B39" s="19" t="s">
        <v>106</v>
      </c>
      <c r="C39" s="45"/>
      <c r="D39" s="393">
        <f>'Machinery Costs'!O37</f>
        <v>1.8508771929824559</v>
      </c>
      <c r="E39" s="45"/>
      <c r="F39" s="61" t="s">
        <v>96</v>
      </c>
      <c r="G39" s="45"/>
      <c r="H39" s="370"/>
      <c r="I39" s="45"/>
      <c r="J39" s="386">
        <f>'Input Prices'!D14</f>
        <v>3.23</v>
      </c>
      <c r="K39" s="45"/>
      <c r="L39" s="64">
        <f>D39*J39</f>
        <v>5.9783333333333326</v>
      </c>
      <c r="M39" s="64">
        <f t="shared" ref="M39:M43" si="2">L39*size</f>
        <v>298.91666666666663</v>
      </c>
      <c r="N39" s="28" t="s">
        <v>333</v>
      </c>
    </row>
    <row r="40" spans="2:17" ht="12.75" customHeight="1" x14ac:dyDescent="0.25">
      <c r="B40" s="86" t="s">
        <v>95</v>
      </c>
      <c r="C40" s="45"/>
      <c r="D40" s="203">
        <v>1</v>
      </c>
      <c r="E40" s="45"/>
      <c r="F40" s="204" t="s">
        <v>58</v>
      </c>
      <c r="G40" s="45"/>
      <c r="H40" s="370"/>
      <c r="I40" s="45"/>
      <c r="J40" s="387">
        <f>'Machinery Costs'!K37</f>
        <v>0.79</v>
      </c>
      <c r="K40" s="45"/>
      <c r="L40" s="64">
        <f>D40*J40</f>
        <v>0.79</v>
      </c>
      <c r="M40" s="64">
        <f t="shared" si="2"/>
        <v>39.5</v>
      </c>
    </row>
    <row r="41" spans="2:17" x14ac:dyDescent="0.25">
      <c r="B41" s="86" t="s">
        <v>60</v>
      </c>
      <c r="C41" s="45"/>
      <c r="D41" s="394">
        <v>1</v>
      </c>
      <c r="E41" s="45"/>
      <c r="F41" s="61" t="s">
        <v>58</v>
      </c>
      <c r="G41" s="45"/>
      <c r="H41" s="370"/>
      <c r="I41" s="45"/>
      <c r="J41" s="388">
        <f>'Machinery Costs'!I37</f>
        <v>2.3574999999999999</v>
      </c>
      <c r="K41" s="45"/>
      <c r="L41" s="64">
        <f>D41*J41</f>
        <v>2.3574999999999999</v>
      </c>
      <c r="M41" s="64">
        <f t="shared" si="2"/>
        <v>117.875</v>
      </c>
    </row>
    <row r="42" spans="2:17" x14ac:dyDescent="0.25">
      <c r="B42" s="86" t="s">
        <v>140</v>
      </c>
      <c r="C42" s="45"/>
      <c r="D42" s="393">
        <f>'Machinery Costs'!N37</f>
        <v>0.67874999999999996</v>
      </c>
      <c r="E42" s="45"/>
      <c r="F42" s="61" t="s">
        <v>218</v>
      </c>
      <c r="G42" s="45"/>
      <c r="H42" s="370"/>
      <c r="I42" s="45"/>
      <c r="J42" s="386">
        <f>'Input Prices'!D47</f>
        <v>28</v>
      </c>
      <c r="K42" s="45"/>
      <c r="L42" s="64">
        <f>D42*J42</f>
        <v>19.004999999999999</v>
      </c>
      <c r="M42" s="64">
        <f t="shared" si="2"/>
        <v>950.25</v>
      </c>
      <c r="N42" s="28" t="s">
        <v>336</v>
      </c>
    </row>
    <row r="43" spans="2:17" x14ac:dyDescent="0.25">
      <c r="B43" s="86"/>
      <c r="C43" s="45"/>
      <c r="D43" s="395"/>
      <c r="E43" s="45"/>
      <c r="F43" s="61"/>
      <c r="G43" s="45"/>
      <c r="H43" s="370"/>
      <c r="I43" s="45"/>
      <c r="J43" s="389"/>
      <c r="K43" s="45"/>
      <c r="L43" s="64">
        <f>D43*J43</f>
        <v>0</v>
      </c>
      <c r="M43" s="64">
        <f t="shared" si="2"/>
        <v>0</v>
      </c>
    </row>
    <row r="44" spans="2:17" ht="5.25" customHeight="1" x14ac:dyDescent="0.25">
      <c r="B44" s="45"/>
      <c r="C44" s="45"/>
      <c r="D44" s="46"/>
      <c r="E44" s="45"/>
      <c r="F44" s="47"/>
      <c r="G44" s="45"/>
      <c r="H44" s="370"/>
      <c r="I44" s="45"/>
      <c r="J44" s="56"/>
      <c r="K44" s="45"/>
      <c r="L44" s="64"/>
      <c r="M44" s="64"/>
    </row>
    <row r="45" spans="2:17" x14ac:dyDescent="0.25">
      <c r="B45" s="20" t="s">
        <v>133</v>
      </c>
      <c r="C45" s="45"/>
      <c r="D45" s="67"/>
      <c r="E45" s="45"/>
      <c r="F45" s="47"/>
      <c r="G45" s="45"/>
      <c r="H45" s="370"/>
      <c r="I45" s="45"/>
      <c r="J45" s="56"/>
      <c r="K45" s="45"/>
      <c r="L45" s="276">
        <f>SUM(L46:L48)</f>
        <v>0</v>
      </c>
      <c r="M45" s="275">
        <f>size *L45</f>
        <v>0</v>
      </c>
    </row>
    <row r="46" spans="2:17" x14ac:dyDescent="0.25">
      <c r="B46" s="19"/>
      <c r="C46" s="45"/>
      <c r="D46" s="392"/>
      <c r="E46" s="45"/>
      <c r="F46" s="61" t="s">
        <v>218</v>
      </c>
      <c r="G46" s="45"/>
      <c r="H46" s="370"/>
      <c r="I46" s="45"/>
      <c r="J46" s="386"/>
      <c r="K46" s="45"/>
      <c r="L46" s="64">
        <f t="shared" ref="L46:L48" si="3">D46*J46</f>
        <v>0</v>
      </c>
      <c r="M46" s="64">
        <f>L46*size</f>
        <v>0</v>
      </c>
    </row>
    <row r="47" spans="2:17" x14ac:dyDescent="0.25">
      <c r="B47" s="19"/>
      <c r="C47" s="45"/>
      <c r="D47" s="392"/>
      <c r="E47" s="45"/>
      <c r="F47" s="61" t="s">
        <v>218</v>
      </c>
      <c r="G47" s="45"/>
      <c r="H47" s="370"/>
      <c r="I47" s="45"/>
      <c r="J47" s="386"/>
      <c r="K47" s="45"/>
      <c r="L47" s="64">
        <f t="shared" si="3"/>
        <v>0</v>
      </c>
      <c r="M47" s="64">
        <f>L47*size</f>
        <v>0</v>
      </c>
    </row>
    <row r="48" spans="2:17" x14ac:dyDescent="0.25">
      <c r="B48" s="19"/>
      <c r="C48" s="45"/>
      <c r="D48" s="395"/>
      <c r="E48" s="45"/>
      <c r="F48" s="61"/>
      <c r="G48" s="45"/>
      <c r="H48" s="370"/>
      <c r="I48" s="45"/>
      <c r="J48" s="212"/>
      <c r="K48" s="45"/>
      <c r="L48" s="64">
        <f t="shared" si="3"/>
        <v>0</v>
      </c>
      <c r="M48" s="64">
        <f>L48*size</f>
        <v>0</v>
      </c>
    </row>
    <row r="49" spans="2:14" ht="5.25" customHeight="1" x14ac:dyDescent="0.25">
      <c r="B49" s="45"/>
      <c r="C49" s="45"/>
      <c r="D49" s="46"/>
      <c r="E49" s="45"/>
      <c r="F49" s="47"/>
      <c r="G49" s="45"/>
      <c r="H49" s="370"/>
      <c r="I49" s="45"/>
      <c r="J49" s="56"/>
      <c r="K49" s="45"/>
      <c r="L49" s="64"/>
      <c r="M49" s="64"/>
    </row>
    <row r="50" spans="2:14" ht="5.0999999999999996" customHeight="1" x14ac:dyDescent="0.25">
      <c r="B50" s="45"/>
      <c r="C50" s="45"/>
      <c r="D50" s="66"/>
      <c r="E50" s="45"/>
      <c r="F50" s="206"/>
      <c r="G50" s="45"/>
      <c r="H50" s="373"/>
      <c r="I50" s="45"/>
      <c r="J50" s="97"/>
      <c r="K50" s="45"/>
      <c r="L50" s="64"/>
      <c r="M50" s="64"/>
    </row>
    <row r="51" spans="2:14" ht="15.6" x14ac:dyDescent="0.25">
      <c r="B51" s="45" t="s">
        <v>213</v>
      </c>
      <c r="C51" s="45"/>
      <c r="D51" s="46"/>
      <c r="E51" s="45"/>
      <c r="F51" s="47"/>
      <c r="G51" s="45"/>
      <c r="H51" s="370"/>
      <c r="I51" s="45"/>
      <c r="J51" s="46"/>
      <c r="K51" s="45"/>
      <c r="L51" s="57">
        <f>operint*(L45+L38+L31+L27+L22+L16)</f>
        <v>36.960240885416667</v>
      </c>
      <c r="M51" s="57">
        <f>operint*(M45+M38+M31+M27+M22+M16)</f>
        <v>1848.0120442708333</v>
      </c>
    </row>
    <row r="52" spans="2:14" ht="5.25" customHeight="1" x14ac:dyDescent="0.25">
      <c r="B52" s="45"/>
      <c r="C52" s="45"/>
      <c r="D52" s="46"/>
      <c r="E52" s="45"/>
      <c r="F52" s="47"/>
      <c r="G52" s="45"/>
      <c r="H52" s="370"/>
      <c r="I52" s="45"/>
      <c r="J52" s="46"/>
      <c r="K52" s="45"/>
      <c r="L52" s="64"/>
      <c r="M52" s="64"/>
    </row>
    <row r="53" spans="2:14" x14ac:dyDescent="0.25">
      <c r="B53" s="20" t="s">
        <v>114</v>
      </c>
      <c r="C53" s="20"/>
      <c r="D53" s="68"/>
      <c r="E53" s="20"/>
      <c r="F53" s="21"/>
      <c r="G53" s="20"/>
      <c r="H53" s="374"/>
      <c r="I53" s="20"/>
      <c r="J53" s="68"/>
      <c r="K53" s="20"/>
      <c r="L53" s="22">
        <f>L45+L38+L31+L27+L22+L16+L51</f>
        <v>776.1650585937499</v>
      </c>
      <c r="M53" s="437">
        <f>size *L53</f>
        <v>38808.252929687493</v>
      </c>
    </row>
    <row r="54" spans="2:14" x14ac:dyDescent="0.25">
      <c r="B54" s="45" t="s">
        <v>307</v>
      </c>
      <c r="C54" s="45"/>
      <c r="D54" s="46"/>
      <c r="E54" s="45"/>
      <c r="F54" s="47"/>
      <c r="G54" s="45"/>
      <c r="H54" s="370"/>
      <c r="I54" s="45"/>
      <c r="J54" s="46"/>
      <c r="K54" s="45"/>
      <c r="L54" s="64"/>
      <c r="M54" s="64"/>
    </row>
    <row r="55" spans="2:14" ht="5.25" customHeight="1" x14ac:dyDescent="0.25">
      <c r="B55" s="45"/>
      <c r="C55" s="45"/>
      <c r="D55" s="46"/>
      <c r="E55" s="45"/>
      <c r="F55" s="47"/>
      <c r="G55" s="45"/>
      <c r="H55" s="370"/>
      <c r="I55" s="45"/>
      <c r="J55" s="46"/>
      <c r="K55" s="45"/>
      <c r="L55" s="64"/>
      <c r="M55" s="64"/>
    </row>
    <row r="56" spans="2:14" ht="24.75" customHeight="1" x14ac:dyDescent="0.25">
      <c r="B56" s="1" t="s">
        <v>72</v>
      </c>
      <c r="C56" s="45"/>
      <c r="D56" s="46"/>
      <c r="E56" s="45"/>
      <c r="F56" s="47"/>
      <c r="G56" s="45"/>
      <c r="H56" s="370"/>
      <c r="I56" s="45"/>
      <c r="J56" s="46"/>
      <c r="K56" s="45"/>
      <c r="L56" s="64"/>
      <c r="M56" s="64"/>
    </row>
    <row r="57" spans="2:14" x14ac:dyDescent="0.25">
      <c r="B57" s="20" t="s">
        <v>326</v>
      </c>
      <c r="C57" s="45"/>
      <c r="D57" s="46"/>
      <c r="E57" s="45"/>
      <c r="F57" s="47"/>
      <c r="G57" s="45"/>
      <c r="H57" s="378"/>
      <c r="I57" s="45"/>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370"/>
      <c r="I60" s="45"/>
      <c r="J60" s="212"/>
      <c r="K60" s="45"/>
      <c r="L60" s="64">
        <f>D60*J60</f>
        <v>0</v>
      </c>
      <c r="M60" s="64">
        <f>E60*K60</f>
        <v>0</v>
      </c>
    </row>
    <row r="61" spans="2:14" ht="15" customHeight="1" x14ac:dyDescent="0.25">
      <c r="B61" s="1"/>
      <c r="C61" s="45"/>
      <c r="D61" s="46"/>
      <c r="E61" s="45"/>
      <c r="F61" s="47"/>
      <c r="G61" s="45"/>
      <c r="H61" s="370"/>
      <c r="I61" s="45"/>
      <c r="J61" s="46"/>
      <c r="K61" s="45"/>
      <c r="L61" s="64"/>
      <c r="M61" s="64"/>
    </row>
    <row r="62" spans="2:14" ht="15" customHeight="1" x14ac:dyDescent="0.25">
      <c r="B62" s="1" t="s">
        <v>505</v>
      </c>
      <c r="C62" s="45"/>
      <c r="D62" s="46"/>
      <c r="E62" s="45"/>
      <c r="F62" s="47"/>
      <c r="G62" s="45"/>
      <c r="H62" s="45"/>
      <c r="I62" s="45"/>
      <c r="J62" s="46"/>
      <c r="K62" s="45"/>
      <c r="L62" s="276">
        <f>SUM(L63:L65)</f>
        <v>8.6125000000000007</v>
      </c>
      <c r="M62" s="276">
        <f>L62*size</f>
        <v>430.62500000000006</v>
      </c>
    </row>
    <row r="63" spans="2:14" ht="15" customHeight="1" x14ac:dyDescent="0.25">
      <c r="B63" s="471" t="s">
        <v>173</v>
      </c>
      <c r="C63" s="471"/>
      <c r="D63" s="471"/>
      <c r="E63" s="45"/>
      <c r="F63" s="61" t="s">
        <v>58</v>
      </c>
      <c r="G63" s="45"/>
      <c r="H63" s="370"/>
      <c r="I63" s="45"/>
      <c r="J63" s="261">
        <f>'Machinery Costs'!E37</f>
        <v>4.7350000000000003</v>
      </c>
      <c r="K63" s="45"/>
      <c r="L63" s="64">
        <f>J63</f>
        <v>4.7350000000000003</v>
      </c>
      <c r="M63" s="64">
        <f>L63*size</f>
        <v>236.75000000000003</v>
      </c>
      <c r="N63" s="351" t="s">
        <v>474</v>
      </c>
    </row>
    <row r="64" spans="2:14" ht="15" customHeight="1" x14ac:dyDescent="0.25">
      <c r="B64" s="471" t="s">
        <v>174</v>
      </c>
      <c r="C64" s="471"/>
      <c r="D64" s="471"/>
      <c r="E64" s="45"/>
      <c r="F64" s="61" t="s">
        <v>58</v>
      </c>
      <c r="G64" s="45"/>
      <c r="H64" s="370"/>
      <c r="I64" s="45"/>
      <c r="J64" s="261">
        <f>'Machinery Costs'!F37</f>
        <v>2.8274999999999997</v>
      </c>
      <c r="K64" s="45"/>
      <c r="L64" s="64">
        <f>J64</f>
        <v>2.8274999999999997</v>
      </c>
      <c r="M64" s="64">
        <f>L64*size</f>
        <v>141.37499999999997</v>
      </c>
    </row>
    <row r="65" spans="2:14" x14ac:dyDescent="0.25">
      <c r="B65" s="471" t="s">
        <v>17</v>
      </c>
      <c r="C65" s="471"/>
      <c r="D65" s="471"/>
      <c r="E65" s="45"/>
      <c r="F65" s="61" t="s">
        <v>58</v>
      </c>
      <c r="G65" s="45"/>
      <c r="H65" s="370"/>
      <c r="I65" s="45"/>
      <c r="J65" s="261">
        <f>'Machinery Costs'!G37</f>
        <v>1.05</v>
      </c>
      <c r="K65" s="45"/>
      <c r="L65" s="64">
        <f>J65</f>
        <v>1.05</v>
      </c>
      <c r="M65" s="64">
        <f>L65*size</f>
        <v>52.5</v>
      </c>
      <c r="N65" s="63"/>
    </row>
    <row r="66" spans="2:14" x14ac:dyDescent="0.25">
      <c r="B66" s="45"/>
      <c r="C66" s="45"/>
      <c r="D66" s="46"/>
      <c r="E66" s="45"/>
      <c r="F66" s="47"/>
      <c r="G66" s="45"/>
      <c r="H66" s="370"/>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70"/>
      <c r="H68" s="370"/>
      <c r="I68" s="45"/>
      <c r="J68" s="46"/>
      <c r="K68" s="45"/>
      <c r="L68" s="64"/>
      <c r="M68" s="64"/>
    </row>
    <row r="69" spans="2:14" ht="5.25" customHeight="1" x14ac:dyDescent="0.25">
      <c r="B69" s="45"/>
      <c r="C69" s="45"/>
      <c r="D69" s="46"/>
      <c r="E69" s="45"/>
      <c r="F69" s="47"/>
      <c r="G69" s="45"/>
      <c r="H69" s="370"/>
      <c r="I69" s="45"/>
      <c r="J69" s="46"/>
      <c r="K69" s="45"/>
      <c r="L69" s="64"/>
      <c r="M69" s="64"/>
    </row>
    <row r="70" spans="2:14" x14ac:dyDescent="0.25">
      <c r="B70" s="20" t="s">
        <v>70</v>
      </c>
      <c r="C70" s="20"/>
      <c r="D70" s="68"/>
      <c r="E70" s="20"/>
      <c r="F70" s="21"/>
      <c r="G70" s="20"/>
      <c r="H70" s="45"/>
      <c r="I70" s="20"/>
      <c r="J70" s="68"/>
      <c r="K70" s="20"/>
      <c r="L70" s="22">
        <f>SUM(L57,L62,L67)</f>
        <v>76.452500000000001</v>
      </c>
      <c r="M70" s="417">
        <f>L70*size</f>
        <v>3822.625</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852.61755859374989</v>
      </c>
      <c r="M72" s="417">
        <f>L72*size</f>
        <v>42630.877929687493</v>
      </c>
    </row>
    <row r="73" spans="2:14" x14ac:dyDescent="0.25">
      <c r="B73" s="42"/>
      <c r="C73" s="42"/>
      <c r="D73" s="41"/>
      <c r="E73" s="42"/>
      <c r="F73" s="43"/>
      <c r="G73" s="42"/>
      <c r="H73" s="368"/>
      <c r="I73" s="42"/>
      <c r="J73" s="41"/>
      <c r="K73" s="42"/>
      <c r="L73" s="72"/>
      <c r="M73" s="72"/>
    </row>
    <row r="74" spans="2:14" x14ac:dyDescent="0.25">
      <c r="B74" s="73" t="s">
        <v>49</v>
      </c>
      <c r="C74" s="73"/>
      <c r="D74" s="74"/>
      <c r="E74" s="73"/>
      <c r="F74" s="75"/>
      <c r="G74" s="73"/>
      <c r="H74" s="375"/>
      <c r="I74" s="73"/>
      <c r="J74" s="74"/>
      <c r="K74" s="73"/>
      <c r="L74" s="73"/>
      <c r="M74" s="73"/>
    </row>
    <row r="75" spans="2:14" ht="15.6" x14ac:dyDescent="0.25">
      <c r="B75" s="211" t="s">
        <v>335</v>
      </c>
      <c r="C75" s="73"/>
      <c r="D75" s="74"/>
      <c r="E75" s="73"/>
      <c r="F75" s="75"/>
      <c r="G75" s="73"/>
      <c r="H75" s="375"/>
      <c r="I75" s="73"/>
      <c r="J75" s="74"/>
      <c r="K75" s="73"/>
      <c r="L75" s="73"/>
      <c r="M75" s="73"/>
    </row>
    <row r="76" spans="2:14" s="28" customFormat="1" x14ac:dyDescent="0.25">
      <c r="D76" s="29"/>
      <c r="F76" s="30"/>
      <c r="H76" s="364"/>
      <c r="J76" s="29"/>
    </row>
    <row r="77" spans="2:14" s="28" customFormat="1" x14ac:dyDescent="0.25">
      <c r="D77" s="29"/>
      <c r="F77" s="30"/>
      <c r="H77" s="364"/>
      <c r="J77" s="29"/>
    </row>
    <row r="78" spans="2:14" s="28" customFormat="1" x14ac:dyDescent="0.25">
      <c r="D78" s="29"/>
      <c r="F78" s="30"/>
      <c r="H78" s="364"/>
      <c r="J78" s="29"/>
    </row>
    <row r="79" spans="2:14" s="28" customFormat="1" x14ac:dyDescent="0.25">
      <c r="D79" s="29"/>
      <c r="F79" s="30"/>
      <c r="H79" s="364"/>
      <c r="J79" s="29"/>
    </row>
    <row r="80" spans="2:14" s="28" customFormat="1" x14ac:dyDescent="0.25">
      <c r="D80" s="29"/>
      <c r="F80" s="30"/>
      <c r="H80" s="364"/>
      <c r="J80" s="29"/>
    </row>
    <row r="81" spans="4:10" s="28" customFormat="1" x14ac:dyDescent="0.25">
      <c r="D81" s="29"/>
      <c r="F81" s="30"/>
      <c r="H81" s="364"/>
      <c r="J81" s="29"/>
    </row>
    <row r="82" spans="4:10" s="28" customFormat="1" x14ac:dyDescent="0.25">
      <c r="D82" s="29"/>
      <c r="F82" s="30"/>
      <c r="H82" s="364"/>
      <c r="J82" s="29"/>
    </row>
    <row r="83" spans="4:10" s="28" customFormat="1" x14ac:dyDescent="0.25">
      <c r="D83" s="29"/>
      <c r="F83" s="30"/>
      <c r="H83" s="364"/>
      <c r="J83" s="29"/>
    </row>
    <row r="84" spans="4:10" s="28" customFormat="1" x14ac:dyDescent="0.25">
      <c r="D84" s="29"/>
      <c r="F84" s="30"/>
      <c r="H84" s="364"/>
      <c r="J84" s="29"/>
    </row>
    <row r="85" spans="4:10" s="28" customFormat="1" x14ac:dyDescent="0.25">
      <c r="D85" s="29"/>
      <c r="F85" s="30"/>
      <c r="H85" s="364"/>
      <c r="J85" s="29"/>
    </row>
    <row r="86" spans="4:10" s="28" customFormat="1" x14ac:dyDescent="0.25">
      <c r="D86" s="29"/>
      <c r="F86" s="30"/>
      <c r="H86" s="364"/>
      <c r="J86" s="29"/>
    </row>
    <row r="87" spans="4:10" s="28" customFormat="1" x14ac:dyDescent="0.25">
      <c r="D87" s="29"/>
      <c r="F87" s="30"/>
      <c r="H87" s="364"/>
      <c r="J87" s="29"/>
    </row>
    <row r="88" spans="4:10" s="28" customFormat="1" x14ac:dyDescent="0.25">
      <c r="D88" s="29"/>
      <c r="F88" s="30"/>
      <c r="H88" s="364"/>
      <c r="J88" s="29"/>
    </row>
    <row r="89" spans="4:10" s="28" customFormat="1" x14ac:dyDescent="0.25">
      <c r="D89" s="29"/>
      <c r="F89" s="30"/>
      <c r="H89" s="364"/>
      <c r="J89" s="29"/>
    </row>
    <row r="90" spans="4:10" s="28" customFormat="1" x14ac:dyDescent="0.25">
      <c r="D90" s="29"/>
      <c r="F90" s="30"/>
      <c r="H90" s="364"/>
      <c r="J90" s="29"/>
    </row>
    <row r="91" spans="4:10" s="28" customFormat="1" x14ac:dyDescent="0.25">
      <c r="D91" s="29"/>
      <c r="F91" s="30"/>
      <c r="H91" s="364"/>
      <c r="J91" s="29"/>
    </row>
    <row r="92" spans="4:10" s="28" customFormat="1" x14ac:dyDescent="0.25">
      <c r="D92" s="29"/>
      <c r="F92" s="30"/>
      <c r="H92" s="364"/>
      <c r="J92" s="29"/>
    </row>
    <row r="93" spans="4:10" s="28" customFormat="1" x14ac:dyDescent="0.25">
      <c r="D93" s="29"/>
      <c r="F93" s="30"/>
      <c r="H93" s="364"/>
      <c r="J93" s="29"/>
    </row>
    <row r="94" spans="4:10" s="28" customFormat="1" x14ac:dyDescent="0.25">
      <c r="D94" s="29"/>
      <c r="F94" s="30"/>
      <c r="H94" s="364"/>
      <c r="J94" s="29"/>
    </row>
    <row r="95" spans="4:10" s="28" customFormat="1" x14ac:dyDescent="0.25">
      <c r="D95" s="29"/>
      <c r="F95" s="30"/>
      <c r="H95" s="364"/>
      <c r="J95" s="29"/>
    </row>
    <row r="96" spans="4:10" s="28" customFormat="1" x14ac:dyDescent="0.25">
      <c r="D96" s="29"/>
      <c r="F96" s="30"/>
      <c r="H96" s="364"/>
      <c r="J96" s="29"/>
    </row>
    <row r="97" spans="4:10" s="28" customFormat="1" x14ac:dyDescent="0.25">
      <c r="D97" s="29"/>
      <c r="F97" s="30"/>
      <c r="H97" s="364"/>
      <c r="J97" s="29"/>
    </row>
    <row r="98" spans="4:10" s="28" customFormat="1" x14ac:dyDescent="0.25">
      <c r="D98" s="29"/>
      <c r="F98" s="30"/>
      <c r="H98" s="364"/>
      <c r="J98" s="29"/>
    </row>
    <row r="99" spans="4:10" s="28" customFormat="1" x14ac:dyDescent="0.25">
      <c r="D99" s="29"/>
      <c r="F99" s="30"/>
      <c r="H99" s="364"/>
      <c r="J99" s="29"/>
    </row>
    <row r="100" spans="4:10" s="28" customFormat="1" x14ac:dyDescent="0.25">
      <c r="D100" s="29"/>
      <c r="F100" s="30"/>
      <c r="H100" s="364"/>
      <c r="J100" s="29"/>
    </row>
    <row r="101" spans="4:10" s="28" customFormat="1" x14ac:dyDescent="0.25">
      <c r="D101" s="29"/>
      <c r="F101" s="30"/>
      <c r="H101" s="364"/>
      <c r="J101" s="29"/>
    </row>
    <row r="102" spans="4:10" s="28" customFormat="1" x14ac:dyDescent="0.25">
      <c r="D102" s="29"/>
      <c r="F102" s="30"/>
      <c r="H102" s="364"/>
      <c r="J102" s="29"/>
    </row>
    <row r="103" spans="4:10" s="28" customFormat="1" x14ac:dyDescent="0.25">
      <c r="D103" s="29"/>
      <c r="F103" s="30"/>
      <c r="H103" s="364"/>
      <c r="J103" s="29"/>
    </row>
    <row r="104" spans="4:10" s="28" customFormat="1" x14ac:dyDescent="0.25">
      <c r="D104" s="29"/>
      <c r="F104" s="30"/>
      <c r="H104" s="364"/>
      <c r="J104" s="29"/>
    </row>
    <row r="105" spans="4:10" s="28" customFormat="1" x14ac:dyDescent="0.25">
      <c r="D105" s="29"/>
      <c r="F105" s="30"/>
      <c r="H105" s="364"/>
      <c r="J105" s="29"/>
    </row>
    <row r="106" spans="4:10" s="28" customFormat="1" x14ac:dyDescent="0.25">
      <c r="D106" s="29"/>
      <c r="F106" s="30"/>
      <c r="H106" s="364"/>
      <c r="J106" s="29"/>
    </row>
    <row r="107" spans="4:10" s="28" customFormat="1" x14ac:dyDescent="0.25">
      <c r="D107" s="29"/>
      <c r="F107" s="30"/>
      <c r="H107" s="364"/>
      <c r="J107" s="29"/>
    </row>
    <row r="108" spans="4:10" s="28" customFormat="1" x14ac:dyDescent="0.25">
      <c r="D108" s="29"/>
      <c r="F108" s="30"/>
      <c r="H108" s="364"/>
      <c r="J108" s="29"/>
    </row>
    <row r="109" spans="4:10" s="28" customFormat="1" x14ac:dyDescent="0.25">
      <c r="D109" s="29"/>
      <c r="F109" s="30"/>
      <c r="H109" s="364"/>
      <c r="J109" s="29"/>
    </row>
    <row r="110" spans="4:10" s="28" customFormat="1" x14ac:dyDescent="0.25">
      <c r="D110" s="29"/>
      <c r="F110" s="30"/>
      <c r="H110" s="364"/>
      <c r="J110" s="29"/>
    </row>
    <row r="111" spans="4:10" s="28" customFormat="1" x14ac:dyDescent="0.25">
      <c r="D111" s="29"/>
      <c r="F111" s="30"/>
      <c r="H111" s="364"/>
      <c r="J111" s="29"/>
    </row>
    <row r="112" spans="4:10" s="28" customFormat="1" x14ac:dyDescent="0.25">
      <c r="D112" s="29"/>
      <c r="F112" s="30"/>
      <c r="H112" s="364"/>
      <c r="J112" s="29"/>
    </row>
    <row r="113" spans="4:10" s="28" customFormat="1" x14ac:dyDescent="0.25">
      <c r="D113" s="29"/>
      <c r="F113" s="30"/>
      <c r="H113" s="364"/>
      <c r="J113" s="29"/>
    </row>
    <row r="114" spans="4:10" s="28" customFormat="1" x14ac:dyDescent="0.25">
      <c r="D114" s="29"/>
      <c r="F114" s="30"/>
      <c r="H114" s="364"/>
      <c r="J114" s="29"/>
    </row>
    <row r="115" spans="4:10" s="28" customFormat="1" x14ac:dyDescent="0.25">
      <c r="D115" s="29"/>
      <c r="F115" s="30"/>
      <c r="H115" s="364"/>
      <c r="J115" s="29"/>
    </row>
    <row r="116" spans="4:10" s="28" customFormat="1" x14ac:dyDescent="0.25">
      <c r="D116" s="29"/>
      <c r="F116" s="30"/>
      <c r="H116" s="364"/>
      <c r="J116" s="29"/>
    </row>
    <row r="117" spans="4:10" s="28" customFormat="1" x14ac:dyDescent="0.25">
      <c r="D117" s="29"/>
      <c r="F117" s="30"/>
      <c r="H117" s="364"/>
      <c r="J117" s="29"/>
    </row>
    <row r="118" spans="4:10" s="28" customFormat="1" x14ac:dyDescent="0.25">
      <c r="D118" s="29"/>
      <c r="F118" s="30"/>
      <c r="H118" s="364"/>
      <c r="J118" s="29"/>
    </row>
    <row r="119" spans="4:10" s="28" customFormat="1" x14ac:dyDescent="0.25">
      <c r="D119" s="29"/>
      <c r="F119" s="30"/>
      <c r="H119" s="364"/>
      <c r="J119" s="29"/>
    </row>
  </sheetData>
  <mergeCells count="12">
    <mergeCell ref="B8:M8"/>
    <mergeCell ref="B2:K2"/>
    <mergeCell ref="B3:K3"/>
    <mergeCell ref="B4:K4"/>
    <mergeCell ref="B5:K5"/>
    <mergeCell ref="B6:K6"/>
    <mergeCell ref="B67:D67"/>
    <mergeCell ref="B58:D58"/>
    <mergeCell ref="O13:T13"/>
    <mergeCell ref="B63:D63"/>
    <mergeCell ref="B64:D64"/>
    <mergeCell ref="B65:D65"/>
  </mergeCells>
  <hyperlinks>
    <hyperlink ref="N38" location="'Machinery Costs'!Print_Area" display="See Machinery Costs tab for operations." xr:uid="{7ACD01D5-7287-46EE-9E51-23BB16C04118}"/>
    <hyperlink ref="N63" location="'Machinery Costs'!Print_Area" display="See Machinery Costs tab for operations." xr:uid="{564757AC-11F3-4759-8213-56C52ADF6F50}"/>
  </hyperlinks>
  <pageMargins left="0.7" right="0.7" top="0.75" bottom="0.75" header="0.3" footer="0.3"/>
  <pageSetup orientation="portrait" horizontalDpi="0"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F6FE-84C3-485B-9DB5-DAA333252065}">
  <dimension ref="A1:AI119"/>
  <sheetViews>
    <sheetView topLeftCell="A10" workbookViewId="0">
      <selection activeCell="L33" sqref="L33"/>
    </sheetView>
  </sheetViews>
  <sheetFormatPr defaultColWidth="8.6640625" defaultRowHeight="13.2" x14ac:dyDescent="0.25"/>
  <cols>
    <col min="1" max="1" width="3.109375" style="28" customWidth="1"/>
    <col min="2" max="2" width="30.4414062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0.664062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14"/>
      <c r="C7" s="314"/>
      <c r="D7" s="315"/>
      <c r="E7" s="315"/>
      <c r="F7" s="315"/>
      <c r="G7" s="315"/>
      <c r="H7" s="350"/>
      <c r="I7" s="350"/>
      <c r="J7" s="315"/>
      <c r="K7" s="315"/>
      <c r="L7" s="29"/>
      <c r="M7" s="29"/>
    </row>
    <row r="8" spans="1:35" s="28" customFormat="1" x14ac:dyDescent="0.25">
      <c r="B8" s="334" t="s">
        <v>330</v>
      </c>
      <c r="C8" s="335">
        <v>50</v>
      </c>
      <c r="D8" s="315"/>
      <c r="E8" s="315"/>
      <c r="F8" s="315"/>
      <c r="G8" s="315"/>
      <c r="H8" s="350"/>
      <c r="I8" s="350"/>
      <c r="J8" s="315"/>
      <c r="K8" s="315"/>
      <c r="L8" s="29"/>
      <c r="M8" s="29"/>
    </row>
    <row r="9" spans="1:35" s="28" customFormat="1" ht="18" customHeight="1" x14ac:dyDescent="0.25">
      <c r="D9" s="29"/>
      <c r="F9" s="30"/>
      <c r="J9" s="29"/>
    </row>
    <row r="10" spans="1:35" s="32" customFormat="1" ht="31.5" customHeight="1" x14ac:dyDescent="0.3">
      <c r="A10" s="31"/>
      <c r="B10" s="476" t="s">
        <v>393</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369"/>
      <c r="I15" s="50"/>
      <c r="J15" s="55"/>
      <c r="K15" s="50"/>
      <c r="L15" s="52"/>
      <c r="M15" s="52"/>
      <c r="O15" s="473"/>
      <c r="P15" s="473"/>
      <c r="Q15" s="473"/>
      <c r="R15" s="473"/>
      <c r="S15" s="473"/>
      <c r="T15" s="473"/>
    </row>
    <row r="16" spans="1:35" x14ac:dyDescent="0.25">
      <c r="B16" s="1" t="s">
        <v>113</v>
      </c>
      <c r="C16" s="45"/>
      <c r="D16" s="46"/>
      <c r="E16" s="45"/>
      <c r="F16" s="47"/>
      <c r="G16" s="45"/>
      <c r="H16" s="370"/>
      <c r="I16" s="45"/>
      <c r="J16" s="56"/>
      <c r="K16" s="45"/>
      <c r="L16" s="57"/>
      <c r="M16" s="57"/>
    </row>
    <row r="17" spans="2:15" ht="6" customHeight="1" x14ac:dyDescent="0.25">
      <c r="B17" s="45"/>
      <c r="C17" s="45"/>
      <c r="D17" s="46"/>
      <c r="E17" s="45"/>
      <c r="F17" s="47"/>
      <c r="G17" s="45"/>
      <c r="H17" s="370"/>
      <c r="I17" s="45"/>
      <c r="J17" s="56"/>
      <c r="K17" s="45"/>
      <c r="L17" s="57"/>
      <c r="M17" s="57"/>
    </row>
    <row r="18" spans="2:15" ht="13.5" customHeight="1" x14ac:dyDescent="0.3">
      <c r="B18" s="20" t="s">
        <v>306</v>
      </c>
      <c r="C18" s="45"/>
      <c r="D18" s="58"/>
      <c r="E18" s="45"/>
      <c r="F18" s="47"/>
      <c r="G18" s="45"/>
      <c r="H18" s="370"/>
      <c r="I18" s="45"/>
      <c r="J18" s="56"/>
      <c r="K18" s="45"/>
      <c r="L18" s="275">
        <f>SUM(L19:L22)</f>
        <v>50.800000000000004</v>
      </c>
      <c r="M18" s="275">
        <f>size *L18</f>
        <v>2540</v>
      </c>
      <c r="N18" s="28" t="s">
        <v>473</v>
      </c>
    </row>
    <row r="19" spans="2:15" x14ac:dyDescent="0.25">
      <c r="B19" s="19" t="s">
        <v>272</v>
      </c>
      <c r="C19" s="45"/>
      <c r="D19" s="391">
        <v>4</v>
      </c>
      <c r="E19" s="45"/>
      <c r="F19" s="61" t="s">
        <v>218</v>
      </c>
      <c r="G19" s="45"/>
      <c r="H19" s="384">
        <v>1</v>
      </c>
      <c r="I19" s="45"/>
      <c r="J19" s="386">
        <v>35</v>
      </c>
      <c r="K19" s="45"/>
      <c r="L19" s="64">
        <f>M19/size</f>
        <v>2.8</v>
      </c>
      <c r="M19" s="57">
        <f>J19*D19*H19</f>
        <v>140</v>
      </c>
    </row>
    <row r="20" spans="2:15" x14ac:dyDescent="0.25">
      <c r="B20" s="19" t="s">
        <v>302</v>
      </c>
      <c r="C20" s="45"/>
      <c r="D20" s="391">
        <v>8</v>
      </c>
      <c r="E20" s="45"/>
      <c r="F20" s="61" t="s">
        <v>218</v>
      </c>
      <c r="G20" s="45"/>
      <c r="H20" s="384">
        <v>1</v>
      </c>
      <c r="I20" s="45"/>
      <c r="J20" s="386">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386">
        <v>35</v>
      </c>
      <c r="K21" s="45"/>
      <c r="L21" s="64">
        <f>M21/size</f>
        <v>5.6</v>
      </c>
      <c r="M21" s="57">
        <f t="shared" si="0"/>
        <v>280</v>
      </c>
    </row>
    <row r="22" spans="2:15" x14ac:dyDescent="0.25">
      <c r="B22" s="19" t="s">
        <v>278</v>
      </c>
      <c r="C22" s="45"/>
      <c r="D22" s="391">
        <v>48</v>
      </c>
      <c r="E22" s="45"/>
      <c r="F22" s="61" t="s">
        <v>218</v>
      </c>
      <c r="G22" s="45"/>
      <c r="H22" s="384">
        <v>1</v>
      </c>
      <c r="I22" s="45"/>
      <c r="J22" s="386">
        <v>35</v>
      </c>
      <c r="K22" s="45"/>
      <c r="L22" s="64">
        <f>M22/size</f>
        <v>33.6</v>
      </c>
      <c r="M22" s="57">
        <f t="shared" si="0"/>
        <v>1680</v>
      </c>
    </row>
    <row r="23" spans="2:15" x14ac:dyDescent="0.25">
      <c r="B23" s="19"/>
      <c r="C23" s="45"/>
      <c r="D23" s="391"/>
      <c r="E23" s="45"/>
      <c r="F23" s="61"/>
      <c r="G23" s="45"/>
      <c r="H23" s="61"/>
      <c r="I23" s="45"/>
      <c r="J23" s="386"/>
      <c r="K23" s="45"/>
      <c r="L23" s="57"/>
      <c r="M23" s="57"/>
    </row>
    <row r="24" spans="2:15" ht="13.5" customHeight="1" x14ac:dyDescent="0.3">
      <c r="B24" s="20" t="s">
        <v>308</v>
      </c>
      <c r="C24" s="45"/>
      <c r="D24" s="58"/>
      <c r="E24" s="45"/>
      <c r="F24" s="47"/>
      <c r="G24" s="45"/>
      <c r="H24" s="370"/>
      <c r="I24" s="45"/>
      <c r="J24" s="56"/>
      <c r="K24" s="45"/>
      <c r="L24" s="275">
        <f>SUM(L25)</f>
        <v>0</v>
      </c>
      <c r="M24" s="275">
        <f>size *L24</f>
        <v>0</v>
      </c>
    </row>
    <row r="25" spans="2:15" x14ac:dyDescent="0.25">
      <c r="B25" s="323"/>
      <c r="C25" s="45"/>
      <c r="D25" s="391"/>
      <c r="E25" s="45"/>
      <c r="F25" s="60"/>
      <c r="G25" s="45"/>
      <c r="H25" s="377">
        <v>0</v>
      </c>
      <c r="I25" s="45"/>
      <c r="J25" s="386"/>
      <c r="K25" s="45"/>
      <c r="L25" s="64">
        <f>D25*J25*H25</f>
        <v>0</v>
      </c>
      <c r="M25" s="57"/>
    </row>
    <row r="26" spans="2:15" ht="7.5" customHeight="1" x14ac:dyDescent="0.25">
      <c r="B26" s="45"/>
      <c r="C26" s="45"/>
      <c r="D26" s="45"/>
      <c r="E26" s="45"/>
      <c r="F26" s="45"/>
      <c r="G26" s="45"/>
      <c r="H26" s="370"/>
      <c r="I26" s="45"/>
      <c r="J26" s="45"/>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370"/>
      <c r="I30" s="45"/>
      <c r="J30" s="45"/>
      <c r="K30" s="45"/>
      <c r="L30" s="64"/>
      <c r="M30" s="64"/>
    </row>
    <row r="31" spans="2:15" x14ac:dyDescent="0.25">
      <c r="B31" s="20" t="s">
        <v>132</v>
      </c>
      <c r="C31" s="45"/>
      <c r="D31" s="45"/>
      <c r="E31" s="45"/>
      <c r="F31" s="47"/>
      <c r="G31" s="45"/>
      <c r="H31" s="370"/>
      <c r="I31" s="45"/>
      <c r="J31" s="21"/>
      <c r="K31" s="45"/>
      <c r="L31" s="276">
        <f>SUM(L32:L36)</f>
        <v>10.273984375000001</v>
      </c>
      <c r="M31" s="275">
        <f>size *L31</f>
        <v>513.69921875000011</v>
      </c>
    </row>
    <row r="32" spans="2:15" x14ac:dyDescent="0.25">
      <c r="B32" s="19" t="s">
        <v>453</v>
      </c>
      <c r="C32" s="45"/>
      <c r="D32" s="391">
        <v>16</v>
      </c>
      <c r="E32" s="45"/>
      <c r="F32" s="61" t="s">
        <v>59</v>
      </c>
      <c r="G32" s="45"/>
      <c r="H32" s="377">
        <v>0.25</v>
      </c>
      <c r="I32" s="45"/>
      <c r="J32" s="386">
        <f>envoy</f>
        <v>0.82390624999999995</v>
      </c>
      <c r="K32" s="45"/>
      <c r="L32" s="64">
        <f>D32*J32*H32</f>
        <v>3.2956249999999998</v>
      </c>
      <c r="M32" s="64">
        <f>L32*size</f>
        <v>164.78125</v>
      </c>
    </row>
    <row r="33" spans="2:17" x14ac:dyDescent="0.25">
      <c r="B33" s="19" t="s">
        <v>452</v>
      </c>
      <c r="C33" s="45"/>
      <c r="D33" s="391">
        <v>7</v>
      </c>
      <c r="E33" s="45"/>
      <c r="F33" s="61" t="s">
        <v>59</v>
      </c>
      <c r="G33" s="45"/>
      <c r="H33" s="377">
        <v>0.25</v>
      </c>
      <c r="I33" s="45"/>
      <c r="J33" s="386">
        <f>Milestone</f>
        <v>3.7484375000000001</v>
      </c>
      <c r="K33" s="45"/>
      <c r="L33" s="64">
        <f>D33*J33*H33</f>
        <v>6.5597656249999998</v>
      </c>
      <c r="M33" s="64">
        <f>L33*size</f>
        <v>327.98828125</v>
      </c>
    </row>
    <row r="34" spans="2:17" x14ac:dyDescent="0.25">
      <c r="B34" s="19" t="s">
        <v>451</v>
      </c>
      <c r="C34" s="45"/>
      <c r="D34" s="391">
        <v>0.78</v>
      </c>
      <c r="E34" s="45"/>
      <c r="F34" s="61" t="s">
        <v>59</v>
      </c>
      <c r="G34" s="45"/>
      <c r="H34" s="377">
        <v>0.25</v>
      </c>
      <c r="I34" s="45"/>
      <c r="J34" s="386">
        <f>Garlon</f>
        <v>0.53125</v>
      </c>
      <c r="K34" s="45"/>
      <c r="L34" s="64">
        <f>D34*J34*H34</f>
        <v>0.10359375</v>
      </c>
      <c r="M34" s="64">
        <f>L34*size</f>
        <v>5.1796875</v>
      </c>
    </row>
    <row r="35" spans="2:17" x14ac:dyDescent="0.25">
      <c r="B35" s="19" t="s">
        <v>299</v>
      </c>
      <c r="C35" s="45"/>
      <c r="D35" s="391">
        <v>15.36</v>
      </c>
      <c r="E35" s="45"/>
      <c r="F35" s="61" t="s">
        <v>59</v>
      </c>
      <c r="G35" s="45"/>
      <c r="H35" s="377">
        <v>0.05</v>
      </c>
      <c r="I35" s="45"/>
      <c r="J35" s="386">
        <f>triclopry</f>
        <v>0.390625</v>
      </c>
      <c r="K35" s="45"/>
      <c r="L35" s="64">
        <f t="shared" ref="L35:L36" si="1">D35*J35*H35</f>
        <v>0.30000000000000004</v>
      </c>
      <c r="M35" s="64">
        <f>L35*size</f>
        <v>15.000000000000002</v>
      </c>
    </row>
    <row r="36" spans="2:17" x14ac:dyDescent="0.25">
      <c r="B36" s="19" t="s">
        <v>363</v>
      </c>
      <c r="C36" s="45"/>
      <c r="D36" s="391">
        <f>NIS</f>
        <v>0.1171875</v>
      </c>
      <c r="E36" s="45"/>
      <c r="F36" s="61" t="s">
        <v>59</v>
      </c>
      <c r="G36" s="45"/>
      <c r="H36" s="377">
        <f>H35</f>
        <v>0.05</v>
      </c>
      <c r="I36" s="45"/>
      <c r="J36" s="386">
        <v>2.56</v>
      </c>
      <c r="K36" s="45"/>
      <c r="L36" s="64">
        <f t="shared" si="1"/>
        <v>1.4999999999999999E-2</v>
      </c>
      <c r="M36" s="64">
        <f>L36*size</f>
        <v>0.75</v>
      </c>
    </row>
    <row r="37" spans="2:17" ht="5.0999999999999996" customHeight="1" x14ac:dyDescent="0.25">
      <c r="B37" s="45"/>
      <c r="C37" s="45"/>
      <c r="D37" s="45"/>
      <c r="E37" s="45"/>
      <c r="F37" s="45"/>
      <c r="G37" s="45"/>
      <c r="H37" s="370"/>
      <c r="I37" s="45"/>
      <c r="J37" s="45"/>
      <c r="K37" s="45"/>
      <c r="L37" s="64"/>
      <c r="M37" s="64"/>
    </row>
    <row r="38" spans="2:17" x14ac:dyDescent="0.25">
      <c r="B38" s="20" t="s">
        <v>191</v>
      </c>
      <c r="C38" s="45"/>
      <c r="D38" s="67"/>
      <c r="E38" s="45"/>
      <c r="F38" s="47"/>
      <c r="G38" s="45"/>
      <c r="H38" s="370"/>
      <c r="I38" s="45"/>
      <c r="J38" s="20"/>
      <c r="K38" s="45"/>
      <c r="L38" s="276">
        <f>SUM(L39:L43)</f>
        <v>10.701499999999999</v>
      </c>
      <c r="M38" s="275">
        <f>size *L38</f>
        <v>535.07499999999993</v>
      </c>
      <c r="N38" s="351" t="s">
        <v>474</v>
      </c>
      <c r="O38" s="351"/>
      <c r="P38" s="351"/>
      <c r="Q38" s="351"/>
    </row>
    <row r="39" spans="2:17" x14ac:dyDescent="0.25">
      <c r="B39" s="19" t="s">
        <v>106</v>
      </c>
      <c r="C39" s="45"/>
      <c r="D39" s="393">
        <f>'Machinery Costs'!O49</f>
        <v>0.35263157894736841</v>
      </c>
      <c r="E39" s="45"/>
      <c r="F39" s="61" t="s">
        <v>96</v>
      </c>
      <c r="G39" s="45"/>
      <c r="H39" s="370"/>
      <c r="I39" s="45"/>
      <c r="J39" s="386">
        <f>'Input Prices'!D14</f>
        <v>3.23</v>
      </c>
      <c r="K39" s="45"/>
      <c r="L39" s="64">
        <f>D39*J39</f>
        <v>1.139</v>
      </c>
      <c r="M39" s="64">
        <f t="shared" ref="M39:M43" si="2">L39*size</f>
        <v>56.95</v>
      </c>
    </row>
    <row r="40" spans="2:17" ht="12.75" customHeight="1" x14ac:dyDescent="0.25">
      <c r="B40" s="86" t="s">
        <v>95</v>
      </c>
      <c r="C40" s="45"/>
      <c r="D40" s="203">
        <v>1</v>
      </c>
      <c r="E40" s="45"/>
      <c r="F40" s="204" t="s">
        <v>58</v>
      </c>
      <c r="G40" s="45"/>
      <c r="H40" s="370"/>
      <c r="I40" s="45"/>
      <c r="J40" s="387">
        <f>'Machinery Costs'!K49</f>
        <v>0.15000000000000002</v>
      </c>
      <c r="K40" s="45"/>
      <c r="L40" s="64">
        <f>D40*J40</f>
        <v>0.15000000000000002</v>
      </c>
      <c r="M40" s="64">
        <f t="shared" si="2"/>
        <v>7.5000000000000009</v>
      </c>
    </row>
    <row r="41" spans="2:17" x14ac:dyDescent="0.25">
      <c r="B41" s="86" t="s">
        <v>60</v>
      </c>
      <c r="C41" s="45"/>
      <c r="D41" s="394">
        <v>1</v>
      </c>
      <c r="E41" s="45"/>
      <c r="F41" s="61" t="s">
        <v>58</v>
      </c>
      <c r="G41" s="45"/>
      <c r="H41" s="370"/>
      <c r="I41" s="45"/>
      <c r="J41" s="388">
        <f>'Machinery Costs'!I49</f>
        <v>0.33750000000000002</v>
      </c>
      <c r="K41" s="45"/>
      <c r="L41" s="64">
        <f>D41*J41</f>
        <v>0.33750000000000002</v>
      </c>
      <c r="M41" s="64">
        <f t="shared" si="2"/>
        <v>16.875</v>
      </c>
    </row>
    <row r="42" spans="2:17" x14ac:dyDescent="0.25">
      <c r="B42" s="86" t="s">
        <v>140</v>
      </c>
      <c r="C42" s="45"/>
      <c r="D42" s="393">
        <f>'Machinery Costs'!N49</f>
        <v>0.32410714285714282</v>
      </c>
      <c r="E42" s="45"/>
      <c r="F42" s="61" t="s">
        <v>218</v>
      </c>
      <c r="G42" s="45"/>
      <c r="H42" s="370"/>
      <c r="I42" s="45"/>
      <c r="J42" s="386">
        <f>'Input Prices'!D47</f>
        <v>28</v>
      </c>
      <c r="K42" s="45"/>
      <c r="L42" s="64">
        <f>D42*J42</f>
        <v>9.0749999999999993</v>
      </c>
      <c r="M42" s="64">
        <f t="shared" si="2"/>
        <v>453.74999999999994</v>
      </c>
    </row>
    <row r="43" spans="2:17" x14ac:dyDescent="0.25">
      <c r="B43" s="86"/>
      <c r="C43" s="45"/>
      <c r="D43" s="395"/>
      <c r="E43" s="45"/>
      <c r="F43" s="61"/>
      <c r="G43" s="45"/>
      <c r="H43" s="370"/>
      <c r="I43" s="45"/>
      <c r="J43" s="389"/>
      <c r="K43" s="45"/>
      <c r="L43" s="64">
        <f>D43*J43</f>
        <v>0</v>
      </c>
      <c r="M43" s="64">
        <f t="shared" si="2"/>
        <v>0</v>
      </c>
    </row>
    <row r="44" spans="2:17" ht="5.25" customHeight="1" x14ac:dyDescent="0.25">
      <c r="B44" s="45"/>
      <c r="C44" s="45"/>
      <c r="D44" s="46"/>
      <c r="E44" s="45"/>
      <c r="F44" s="47"/>
      <c r="G44" s="45"/>
      <c r="H44" s="370"/>
      <c r="I44" s="45"/>
      <c r="J44" s="56"/>
      <c r="K44" s="45"/>
      <c r="L44" s="64"/>
      <c r="M44" s="64"/>
    </row>
    <row r="45" spans="2:17" x14ac:dyDescent="0.25">
      <c r="B45" s="20" t="s">
        <v>133</v>
      </c>
      <c r="C45" s="45"/>
      <c r="D45" s="67"/>
      <c r="E45" s="45"/>
      <c r="F45" s="47"/>
      <c r="G45" s="45"/>
      <c r="H45" s="370"/>
      <c r="I45" s="45"/>
      <c r="J45" s="56"/>
      <c r="K45" s="45"/>
      <c r="L45" s="276">
        <f>SUM(L46:L48)</f>
        <v>0</v>
      </c>
      <c r="M45" s="275">
        <f>size *L45</f>
        <v>0</v>
      </c>
    </row>
    <row r="46" spans="2:17" x14ac:dyDescent="0.25">
      <c r="B46" s="19"/>
      <c r="C46" s="45"/>
      <c r="D46" s="392"/>
      <c r="E46" s="45"/>
      <c r="F46" s="61" t="s">
        <v>218</v>
      </c>
      <c r="G46" s="45"/>
      <c r="H46" s="370"/>
      <c r="I46" s="45"/>
      <c r="J46" s="253"/>
      <c r="K46" s="45"/>
      <c r="L46" s="64">
        <f>D46*J46</f>
        <v>0</v>
      </c>
      <c r="M46" s="64">
        <f>L46*size</f>
        <v>0</v>
      </c>
    </row>
    <row r="47" spans="2:17" x14ac:dyDescent="0.25">
      <c r="B47" s="19"/>
      <c r="C47" s="45"/>
      <c r="D47" s="392"/>
      <c r="E47" s="45"/>
      <c r="F47" s="61" t="s">
        <v>218</v>
      </c>
      <c r="G47" s="45"/>
      <c r="H47" s="370"/>
      <c r="I47" s="45"/>
      <c r="J47" s="253"/>
      <c r="K47" s="45"/>
      <c r="L47" s="64">
        <f t="shared" ref="L47:L48" si="3">D47*J47</f>
        <v>0</v>
      </c>
      <c r="M47" s="64">
        <f>L47*size</f>
        <v>0</v>
      </c>
    </row>
    <row r="48" spans="2:17" x14ac:dyDescent="0.25">
      <c r="B48" s="19"/>
      <c r="C48" s="45"/>
      <c r="D48" s="395"/>
      <c r="E48" s="45"/>
      <c r="F48" s="61"/>
      <c r="G48" s="45"/>
      <c r="H48" s="373"/>
      <c r="I48" s="45"/>
      <c r="J48" s="250"/>
      <c r="K48" s="45"/>
      <c r="L48" s="64">
        <f t="shared" si="3"/>
        <v>0</v>
      </c>
      <c r="M48" s="64">
        <f>L48*size</f>
        <v>0</v>
      </c>
    </row>
    <row r="49" spans="2:14" ht="5.25" customHeight="1" x14ac:dyDescent="0.25">
      <c r="B49" s="45"/>
      <c r="C49" s="45"/>
      <c r="D49" s="46"/>
      <c r="E49" s="45"/>
      <c r="F49" s="47"/>
      <c r="G49" s="45"/>
      <c r="H49" s="370"/>
      <c r="I49" s="45"/>
      <c r="J49" s="56"/>
      <c r="K49" s="45"/>
      <c r="L49" s="64"/>
      <c r="M49" s="64"/>
    </row>
    <row r="50" spans="2:14" ht="5.0999999999999996" customHeight="1" x14ac:dyDescent="0.25">
      <c r="B50" s="45"/>
      <c r="C50" s="45"/>
      <c r="D50" s="66"/>
      <c r="E50" s="45"/>
      <c r="F50" s="206"/>
      <c r="G50" s="45"/>
      <c r="H50" s="370"/>
      <c r="I50" s="45"/>
      <c r="J50" s="97"/>
      <c r="K50" s="45"/>
      <c r="L50" s="64"/>
      <c r="M50" s="64"/>
    </row>
    <row r="51" spans="2:14" ht="15.6" x14ac:dyDescent="0.25">
      <c r="B51" s="45" t="s">
        <v>477</v>
      </c>
      <c r="C51" s="45"/>
      <c r="D51" s="46"/>
      <c r="E51" s="45"/>
      <c r="F51" s="47"/>
      <c r="G51" s="45"/>
      <c r="H51" s="374"/>
      <c r="I51" s="20"/>
      <c r="J51" s="46"/>
      <c r="K51" s="45"/>
      <c r="L51" s="57">
        <f>operint*(L45+L38+L31+L27+L24+L18)</f>
        <v>3.5887742187500002</v>
      </c>
      <c r="M51" s="57">
        <f>operint*(M45+M38+M31+M27+M24+M18)</f>
        <v>179.43871093749999</v>
      </c>
    </row>
    <row r="52" spans="2:14" ht="5.25" customHeight="1" x14ac:dyDescent="0.25">
      <c r="B52" s="45"/>
      <c r="C52" s="45"/>
      <c r="D52" s="46"/>
      <c r="E52" s="45"/>
      <c r="F52" s="47"/>
      <c r="G52" s="45"/>
      <c r="H52" s="370"/>
      <c r="I52" s="45"/>
      <c r="J52" s="46"/>
      <c r="K52" s="45"/>
      <c r="L52" s="64"/>
      <c r="M52" s="64"/>
    </row>
    <row r="53" spans="2:14" x14ac:dyDescent="0.25">
      <c r="B53" s="20" t="s">
        <v>114</v>
      </c>
      <c r="C53" s="20"/>
      <c r="D53" s="68"/>
      <c r="E53" s="20"/>
      <c r="F53" s="21"/>
      <c r="G53" s="20"/>
      <c r="H53" s="370"/>
      <c r="I53" s="45"/>
      <c r="J53" s="68"/>
      <c r="K53" s="20"/>
      <c r="L53" s="22">
        <f>L45+L38+L31+L27+L24+L18+L51</f>
        <v>75.364258593750009</v>
      </c>
      <c r="M53" s="437">
        <f>size *L53</f>
        <v>3768.2129296875005</v>
      </c>
    </row>
    <row r="54" spans="2:14" x14ac:dyDescent="0.25">
      <c r="B54" s="45" t="s">
        <v>307</v>
      </c>
      <c r="C54" s="45"/>
      <c r="D54" s="46"/>
      <c r="E54" s="45"/>
      <c r="F54" s="47"/>
      <c r="G54" s="45"/>
      <c r="H54" s="370"/>
      <c r="I54" s="45"/>
      <c r="J54" s="46"/>
      <c r="K54" s="45"/>
      <c r="L54" s="64"/>
      <c r="M54" s="64">
        <f>M53/size</f>
        <v>75.364258593750009</v>
      </c>
    </row>
    <row r="55" spans="2:14" ht="5.25" customHeight="1" x14ac:dyDescent="0.25">
      <c r="B55" s="45"/>
      <c r="C55" s="45"/>
      <c r="D55" s="46"/>
      <c r="E55" s="45"/>
      <c r="F55" s="47"/>
      <c r="G55" s="45"/>
      <c r="H55" s="370"/>
      <c r="I55" s="45"/>
      <c r="J55" s="46"/>
      <c r="K55" s="45"/>
      <c r="L55" s="64"/>
      <c r="M55" s="64"/>
    </row>
    <row r="56" spans="2:14" ht="24.75" customHeight="1" x14ac:dyDescent="0.25">
      <c r="B56" s="1" t="s">
        <v>72</v>
      </c>
      <c r="C56" s="45"/>
      <c r="D56" s="46"/>
      <c r="E56" s="45"/>
      <c r="F56" s="47"/>
      <c r="G56" s="45"/>
      <c r="H56" s="370"/>
      <c r="I56" s="45"/>
      <c r="J56" s="46"/>
      <c r="K56" s="45"/>
      <c r="L56" s="64"/>
      <c r="M56" s="64"/>
    </row>
    <row r="57" spans="2:14" x14ac:dyDescent="0.25">
      <c r="B57" s="20" t="s">
        <v>326</v>
      </c>
      <c r="C57" s="45"/>
      <c r="D57" s="46"/>
      <c r="E57" s="45"/>
      <c r="F57" s="47"/>
      <c r="G57" s="45"/>
      <c r="H57" s="370"/>
      <c r="I57" s="45"/>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370"/>
      <c r="I60" s="45"/>
      <c r="J60" s="212"/>
      <c r="K60" s="45"/>
      <c r="L60" s="64"/>
      <c r="M60" s="64"/>
    </row>
    <row r="61" spans="2:14" ht="15" customHeight="1" x14ac:dyDescent="0.25">
      <c r="B61" s="1"/>
      <c r="C61" s="45"/>
      <c r="D61" s="46"/>
      <c r="E61" s="45"/>
      <c r="F61" s="47"/>
      <c r="G61" s="45"/>
      <c r="H61" s="370"/>
      <c r="I61" s="45"/>
      <c r="J61" s="46"/>
      <c r="K61" s="45"/>
      <c r="L61" s="64"/>
      <c r="M61" s="64"/>
    </row>
    <row r="62" spans="2:14" ht="15" customHeight="1" x14ac:dyDescent="0.25">
      <c r="B62" s="1" t="s">
        <v>505</v>
      </c>
      <c r="C62" s="45"/>
      <c r="D62" s="46"/>
      <c r="E62" s="45"/>
      <c r="F62" s="47"/>
      <c r="G62" s="45"/>
      <c r="H62" s="45"/>
      <c r="I62" s="45"/>
      <c r="J62" s="46"/>
      <c r="K62" s="45"/>
      <c r="L62" s="276">
        <f>SUM(L63:L65)</f>
        <v>1.8225</v>
      </c>
      <c r="M62" s="276">
        <f>L62*size</f>
        <v>91.125</v>
      </c>
    </row>
    <row r="63" spans="2:14" ht="15" customHeight="1" x14ac:dyDescent="0.25">
      <c r="B63" s="471" t="s">
        <v>173</v>
      </c>
      <c r="C63" s="471"/>
      <c r="D63" s="471"/>
      <c r="E63" s="45"/>
      <c r="F63" s="61" t="s">
        <v>58</v>
      </c>
      <c r="G63" s="45"/>
      <c r="H63" s="370"/>
      <c r="I63" s="45"/>
      <c r="J63" s="261">
        <f>'Machinery Costs'!E49</f>
        <v>1.2449999999999999</v>
      </c>
      <c r="K63" s="45"/>
      <c r="L63" s="64">
        <f>J63</f>
        <v>1.2449999999999999</v>
      </c>
      <c r="M63" s="64">
        <f>L63*size</f>
        <v>62.249999999999993</v>
      </c>
      <c r="N63" s="351" t="s">
        <v>474</v>
      </c>
    </row>
    <row r="64" spans="2:14" ht="15" customHeight="1" x14ac:dyDescent="0.25">
      <c r="B64" s="471" t="s">
        <v>174</v>
      </c>
      <c r="C64" s="471"/>
      <c r="D64" s="471"/>
      <c r="E64" s="45"/>
      <c r="F64" s="61" t="s">
        <v>58</v>
      </c>
      <c r="G64" s="45"/>
      <c r="H64" s="370"/>
      <c r="I64" s="45"/>
      <c r="J64" s="261">
        <f>'Machinery Costs'!F49</f>
        <v>0.48750000000000004</v>
      </c>
      <c r="K64" s="45"/>
      <c r="L64" s="64">
        <f>J64</f>
        <v>0.48750000000000004</v>
      </c>
      <c r="M64" s="64">
        <f>L64*size</f>
        <v>24.375000000000004</v>
      </c>
    </row>
    <row r="65" spans="2:14" x14ac:dyDescent="0.25">
      <c r="B65" s="471" t="s">
        <v>17</v>
      </c>
      <c r="C65" s="471"/>
      <c r="D65" s="471"/>
      <c r="E65" s="45"/>
      <c r="F65" s="61" t="s">
        <v>58</v>
      </c>
      <c r="G65" s="45"/>
      <c r="H65" s="370"/>
      <c r="I65" s="45"/>
      <c r="J65" s="261">
        <f>'Machinery Costs'!G49</f>
        <v>0.09</v>
      </c>
      <c r="K65" s="45"/>
      <c r="L65" s="64">
        <f>J65</f>
        <v>0.09</v>
      </c>
      <c r="M65" s="64">
        <f>L65*size</f>
        <v>4.5</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374"/>
      <c r="I68" s="20"/>
      <c r="J68" s="46"/>
      <c r="K68" s="45"/>
      <c r="L68" s="64"/>
      <c r="M68" s="64"/>
    </row>
    <row r="69" spans="2:14" x14ac:dyDescent="0.25">
      <c r="B69" s="20" t="s">
        <v>70</v>
      </c>
      <c r="C69" s="20"/>
      <c r="D69" s="68"/>
      <c r="E69" s="20"/>
      <c r="F69" s="21"/>
      <c r="G69" s="20"/>
      <c r="H69" s="374"/>
      <c r="I69" s="20"/>
      <c r="J69" s="68"/>
      <c r="K69" s="20"/>
      <c r="L69" s="22">
        <f>SUM(L57,L62,L67)</f>
        <v>69.662499999999994</v>
      </c>
      <c r="M69" s="417">
        <f>L69*size</f>
        <v>3483.1249999999995</v>
      </c>
    </row>
    <row r="70" spans="2:14" x14ac:dyDescent="0.25">
      <c r="B70" s="45"/>
      <c r="C70" s="45"/>
      <c r="D70" s="46"/>
      <c r="E70" s="45"/>
      <c r="F70" s="47"/>
      <c r="G70" s="45"/>
      <c r="H70" s="370"/>
      <c r="I70" s="45"/>
      <c r="J70" s="46"/>
      <c r="K70" s="45"/>
      <c r="L70" s="64"/>
      <c r="M70" s="64"/>
    </row>
    <row r="71" spans="2:14" x14ac:dyDescent="0.25">
      <c r="B71" s="20" t="s">
        <v>334</v>
      </c>
      <c r="C71" s="20"/>
      <c r="D71" s="68"/>
      <c r="E71" s="20"/>
      <c r="F71" s="21"/>
      <c r="G71" s="20"/>
      <c r="H71" s="374"/>
      <c r="I71" s="374"/>
      <c r="J71" s="68"/>
      <c r="K71" s="20"/>
      <c r="L71" s="22">
        <f>L69+L53</f>
        <v>145.02675859375</v>
      </c>
      <c r="M71" s="417">
        <f>L71*size</f>
        <v>7251.3379296875</v>
      </c>
    </row>
    <row r="72" spans="2:14" x14ac:dyDescent="0.25">
      <c r="B72" s="45"/>
      <c r="C72" s="45"/>
      <c r="D72" s="46"/>
      <c r="E72" s="45"/>
      <c r="F72" s="47"/>
      <c r="G72" s="45"/>
      <c r="H72" s="370"/>
      <c r="I72" s="45"/>
      <c r="J72" s="46"/>
      <c r="K72" s="45"/>
      <c r="L72" s="64"/>
      <c r="M72" s="64"/>
    </row>
    <row r="73" spans="2:14" x14ac:dyDescent="0.25">
      <c r="B73" s="73" t="s">
        <v>49</v>
      </c>
      <c r="C73" s="73"/>
      <c r="D73" s="74"/>
      <c r="E73" s="73"/>
      <c r="F73" s="75"/>
      <c r="G73" s="73"/>
      <c r="H73" s="73"/>
      <c r="I73" s="73"/>
      <c r="J73" s="74"/>
      <c r="K73" s="73"/>
      <c r="L73" s="73"/>
      <c r="M73" s="73"/>
    </row>
    <row r="74" spans="2:14" ht="15.6" x14ac:dyDescent="0.25">
      <c r="B74" s="28" t="s">
        <v>476</v>
      </c>
      <c r="C74" s="73"/>
      <c r="D74" s="74"/>
      <c r="E74" s="73"/>
      <c r="F74" s="75"/>
      <c r="G74" s="73"/>
      <c r="H74" s="73"/>
      <c r="I74" s="73"/>
      <c r="J74" s="74"/>
      <c r="K74" s="73"/>
      <c r="L74" s="73"/>
      <c r="M74" s="73"/>
    </row>
    <row r="75" spans="2:14" ht="15.6" x14ac:dyDescent="0.25">
      <c r="B75" s="73" t="s">
        <v>475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2B12E50A-69BC-42B9-B846-81A853377757}"/>
    <hyperlink ref="N63" location="'Machinery Costs'!Print_Area" display="See Machinery Costs tab for operations." xr:uid="{9848A9BC-3852-4C2F-9011-7E7B992ED90B}"/>
  </hyperlink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E6D6-5013-4A3C-9B45-6A8263928C7A}">
  <dimension ref="A1:AI119"/>
  <sheetViews>
    <sheetView topLeftCell="A34" workbookViewId="0">
      <selection activeCell="H33" sqref="H33"/>
    </sheetView>
  </sheetViews>
  <sheetFormatPr defaultColWidth="8.6640625" defaultRowHeight="13.2" x14ac:dyDescent="0.25"/>
  <cols>
    <col min="1" max="1" width="3.109375" style="28" customWidth="1"/>
    <col min="2" max="2" width="28"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0.664062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14"/>
      <c r="C7" s="314"/>
      <c r="D7" s="315"/>
      <c r="E7" s="315"/>
      <c r="F7" s="315"/>
      <c r="G7" s="315"/>
      <c r="H7" s="350"/>
      <c r="I7" s="350"/>
      <c r="J7" s="315"/>
      <c r="K7" s="315"/>
      <c r="L7" s="29"/>
      <c r="M7" s="29"/>
    </row>
    <row r="8" spans="1:35" s="28" customFormat="1" x14ac:dyDescent="0.25">
      <c r="B8" s="334" t="s">
        <v>330</v>
      </c>
      <c r="C8" s="335">
        <v>50</v>
      </c>
      <c r="D8" s="315"/>
      <c r="E8" s="315"/>
      <c r="F8" s="315"/>
      <c r="G8" s="315"/>
      <c r="H8" s="350"/>
      <c r="I8" s="350"/>
      <c r="J8" s="315"/>
      <c r="K8" s="315"/>
      <c r="L8" s="29"/>
      <c r="M8" s="29"/>
    </row>
    <row r="9" spans="1:35" s="28" customFormat="1" ht="18" customHeight="1" x14ac:dyDescent="0.25">
      <c r="D9" s="29"/>
      <c r="F9" s="30"/>
      <c r="J9" s="29"/>
    </row>
    <row r="10" spans="1:35" s="32" customFormat="1" ht="31.5" customHeight="1" x14ac:dyDescent="0.3">
      <c r="A10" s="31"/>
      <c r="B10" s="476" t="s">
        <v>392</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row>
    <row r="19" spans="2:15" x14ac:dyDescent="0.25">
      <c r="B19" s="19" t="s">
        <v>272</v>
      </c>
      <c r="C19" s="45"/>
      <c r="D19" s="391">
        <v>4</v>
      </c>
      <c r="E19" s="45"/>
      <c r="F19" s="61" t="s">
        <v>218</v>
      </c>
      <c r="G19" s="45"/>
      <c r="H19" s="384">
        <v>1</v>
      </c>
      <c r="I19" s="45"/>
      <c r="J19" s="386">
        <v>35</v>
      </c>
      <c r="K19" s="45"/>
      <c r="L19" s="64">
        <f>M19/size</f>
        <v>2.8</v>
      </c>
      <c r="M19" s="57">
        <f>J19*D19*H19</f>
        <v>140</v>
      </c>
    </row>
    <row r="20" spans="2:15" x14ac:dyDescent="0.25">
      <c r="B20" s="19" t="s">
        <v>302</v>
      </c>
      <c r="C20" s="45"/>
      <c r="D20" s="391">
        <v>8</v>
      </c>
      <c r="E20" s="45"/>
      <c r="F20" s="61" t="s">
        <v>218</v>
      </c>
      <c r="G20" s="45"/>
      <c r="H20" s="384">
        <v>1</v>
      </c>
      <c r="I20" s="45"/>
      <c r="J20" s="386">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386">
        <v>35</v>
      </c>
      <c r="K21" s="45"/>
      <c r="L21" s="64">
        <f>M21/size</f>
        <v>5.6</v>
      </c>
      <c r="M21" s="57">
        <f t="shared" si="0"/>
        <v>280</v>
      </c>
    </row>
    <row r="22" spans="2:15" x14ac:dyDescent="0.25">
      <c r="B22" s="19" t="s">
        <v>278</v>
      </c>
      <c r="C22" s="45"/>
      <c r="D22" s="391">
        <v>48</v>
      </c>
      <c r="E22" s="45"/>
      <c r="F22" s="61" t="s">
        <v>218</v>
      </c>
      <c r="G22" s="45"/>
      <c r="H22" s="384">
        <v>1</v>
      </c>
      <c r="I22" s="45"/>
      <c r="J22" s="386">
        <v>35</v>
      </c>
      <c r="K22" s="45"/>
      <c r="L22" s="64">
        <f>M22/size</f>
        <v>33.6</v>
      </c>
      <c r="M22" s="57">
        <f t="shared" si="0"/>
        <v>1680</v>
      </c>
    </row>
    <row r="23" spans="2:15" x14ac:dyDescent="0.25">
      <c r="B23" s="19"/>
      <c r="C23" s="45"/>
      <c r="D23" s="391"/>
      <c r="E23" s="45"/>
      <c r="F23" s="61"/>
      <c r="G23" s="45"/>
      <c r="H23" s="61"/>
      <c r="I23" s="45"/>
      <c r="J23" s="386"/>
      <c r="K23" s="45"/>
      <c r="L23" s="57"/>
      <c r="M23" s="57"/>
    </row>
    <row r="24" spans="2:15" ht="13.5" customHeight="1" x14ac:dyDescent="0.3">
      <c r="B24" s="20" t="s">
        <v>308</v>
      </c>
      <c r="C24" s="45"/>
      <c r="D24" s="58"/>
      <c r="E24" s="45"/>
      <c r="F24" s="47"/>
      <c r="G24" s="45"/>
      <c r="H24" s="47"/>
      <c r="I24" s="45"/>
      <c r="J24" s="56"/>
      <c r="K24" s="45"/>
      <c r="L24" s="275">
        <f>SUM(L25:L26)</f>
        <v>100</v>
      </c>
      <c r="M24" s="275">
        <f>size *L24</f>
        <v>5000</v>
      </c>
    </row>
    <row r="25" spans="2:15" x14ac:dyDescent="0.25">
      <c r="B25" s="323" t="s">
        <v>493</v>
      </c>
      <c r="C25" s="45"/>
      <c r="D25" s="391">
        <v>1</v>
      </c>
      <c r="E25" s="45"/>
      <c r="F25" s="60" t="s">
        <v>58</v>
      </c>
      <c r="G25" s="45"/>
      <c r="H25" s="384">
        <v>1</v>
      </c>
      <c r="I25" s="45"/>
      <c r="J25" s="386">
        <f>fescue</f>
        <v>100</v>
      </c>
      <c r="K25" s="45"/>
      <c r="L25" s="64">
        <f>D25*J25*H25</f>
        <v>100</v>
      </c>
      <c r="M25" s="57">
        <f>J25*D25*size</f>
        <v>5000</v>
      </c>
    </row>
    <row r="26" spans="2:15" x14ac:dyDescent="0.25">
      <c r="B26" s="19"/>
      <c r="C26" s="45"/>
      <c r="D26" s="391"/>
      <c r="E26" s="45"/>
      <c r="F26" s="61"/>
      <c r="G26" s="45"/>
      <c r="H26" s="61"/>
      <c r="I26" s="45"/>
      <c r="J26" s="386"/>
      <c r="K26" s="45"/>
      <c r="L26" s="64">
        <f>D26*J26*H26</f>
        <v>0</v>
      </c>
      <c r="M26" s="57"/>
    </row>
    <row r="27" spans="2:15" x14ac:dyDescent="0.25">
      <c r="B27" s="20" t="s">
        <v>292</v>
      </c>
      <c r="C27" s="45"/>
      <c r="D27" s="45"/>
      <c r="E27" s="45"/>
      <c r="F27" s="47"/>
      <c r="G27" s="45"/>
      <c r="H27" s="47"/>
      <c r="I27" s="45"/>
      <c r="J27" s="21"/>
      <c r="K27" s="45"/>
      <c r="L27" s="275">
        <f>SUM(L28:L29)</f>
        <v>100</v>
      </c>
      <c r="M27" s="275">
        <f>size *L27</f>
        <v>5000</v>
      </c>
      <c r="O27" s="63"/>
    </row>
    <row r="28" spans="2:15" x14ac:dyDescent="0.25">
      <c r="B28" s="19" t="s">
        <v>454</v>
      </c>
      <c r="C28" s="45"/>
      <c r="D28" s="391">
        <v>5000</v>
      </c>
      <c r="E28" s="45"/>
      <c r="F28" s="60" t="s">
        <v>58</v>
      </c>
      <c r="G28" s="45"/>
      <c r="H28" s="384">
        <v>0.02</v>
      </c>
      <c r="I28" s="45"/>
      <c r="J28" s="386">
        <f>plugs</f>
        <v>1</v>
      </c>
      <c r="K28" s="45"/>
      <c r="L28" s="64">
        <f>D28*J28*H28</f>
        <v>100</v>
      </c>
      <c r="M28" s="64">
        <f>D28*H28*J28*size</f>
        <v>5000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47"/>
      <c r="I31" s="45"/>
      <c r="J31" s="21"/>
      <c r="K31" s="45"/>
      <c r="L31" s="276">
        <f>SUM(L32:L34)</f>
        <v>11.315000000000001</v>
      </c>
      <c r="M31" s="275">
        <f>size *L31</f>
        <v>565.75000000000011</v>
      </c>
    </row>
    <row r="32" spans="2:15" x14ac:dyDescent="0.25">
      <c r="B32" s="19" t="s">
        <v>240</v>
      </c>
      <c r="C32" s="45"/>
      <c r="D32" s="391">
        <v>64</v>
      </c>
      <c r="E32" s="45"/>
      <c r="F32" s="61" t="s">
        <v>59</v>
      </c>
      <c r="G32" s="45"/>
      <c r="H32" s="377">
        <v>1</v>
      </c>
      <c r="I32" s="45"/>
      <c r="J32" s="386">
        <f>glyphosate</f>
        <v>0.171875</v>
      </c>
      <c r="K32" s="45"/>
      <c r="L32" s="64">
        <f t="shared" ref="L32:L34" si="1">D32*J32*H32</f>
        <v>11</v>
      </c>
      <c r="M32" s="64">
        <f>L32*size</f>
        <v>550</v>
      </c>
    </row>
    <row r="33" spans="2:17" x14ac:dyDescent="0.25">
      <c r="B33" s="19" t="s">
        <v>299</v>
      </c>
      <c r="C33" s="45"/>
      <c r="D33" s="391">
        <v>15.36</v>
      </c>
      <c r="E33" s="45"/>
      <c r="F33" s="61" t="s">
        <v>59</v>
      </c>
      <c r="G33" s="45"/>
      <c r="H33" s="377">
        <v>0.05</v>
      </c>
      <c r="I33" s="45"/>
      <c r="J33" s="386">
        <f>triclopry</f>
        <v>0.390625</v>
      </c>
      <c r="K33" s="45"/>
      <c r="L33" s="64">
        <f t="shared" si="1"/>
        <v>0.30000000000000004</v>
      </c>
      <c r="M33" s="64">
        <f>L33*size</f>
        <v>15.000000000000002</v>
      </c>
    </row>
    <row r="34" spans="2:17" x14ac:dyDescent="0.25">
      <c r="B34" s="19" t="s">
        <v>363</v>
      </c>
      <c r="C34" s="45"/>
      <c r="D34" s="391">
        <f>NIS</f>
        <v>0.1171875</v>
      </c>
      <c r="E34" s="45"/>
      <c r="F34" s="61" t="s">
        <v>59</v>
      </c>
      <c r="G34" s="45"/>
      <c r="H34" s="377">
        <f>H33</f>
        <v>0.05</v>
      </c>
      <c r="I34" s="45"/>
      <c r="J34" s="386">
        <v>2.56</v>
      </c>
      <c r="K34" s="45"/>
      <c r="L34" s="64">
        <f t="shared" si="1"/>
        <v>1.4999999999999999E-2</v>
      </c>
      <c r="M34" s="64">
        <f>L34*size</f>
        <v>0.75</v>
      </c>
    </row>
    <row r="35" spans="2:17" x14ac:dyDescent="0.25">
      <c r="B35" s="19"/>
      <c r="C35" s="45"/>
      <c r="D35" s="391"/>
      <c r="E35" s="45"/>
      <c r="F35" s="61"/>
      <c r="G35" s="45"/>
      <c r="H35" s="377"/>
      <c r="I35" s="45"/>
      <c r="J35" s="386"/>
      <c r="K35" s="45"/>
      <c r="L35" s="64"/>
      <c r="M35" s="64"/>
    </row>
    <row r="36" spans="2:17" x14ac:dyDescent="0.25">
      <c r="B36" s="19"/>
      <c r="C36" s="45"/>
      <c r="D36" s="395"/>
      <c r="E36" s="45"/>
      <c r="F36" s="61"/>
      <c r="G36" s="45"/>
      <c r="H36" s="61"/>
      <c r="I36" s="45"/>
      <c r="J36" s="212"/>
      <c r="K36" s="45"/>
      <c r="L36" s="64"/>
      <c r="M36" s="64"/>
    </row>
    <row r="37" spans="2:17" ht="5.0999999999999996" customHeight="1" x14ac:dyDescent="0.25">
      <c r="B37" s="45"/>
      <c r="C37" s="45"/>
      <c r="D37" s="45"/>
      <c r="E37" s="45"/>
      <c r="F37" s="45"/>
      <c r="G37" s="45"/>
      <c r="H37" s="45"/>
      <c r="I37" s="45"/>
      <c r="J37" s="45"/>
      <c r="K37" s="45"/>
      <c r="L37" s="64"/>
      <c r="M37" s="64"/>
    </row>
    <row r="38" spans="2:17" x14ac:dyDescent="0.25">
      <c r="B38" s="20" t="s">
        <v>191</v>
      </c>
      <c r="C38" s="45"/>
      <c r="D38" s="67"/>
      <c r="E38" s="45"/>
      <c r="F38" s="47"/>
      <c r="G38" s="45"/>
      <c r="H38" s="47"/>
      <c r="I38" s="45"/>
      <c r="J38" s="20"/>
      <c r="K38" s="45"/>
      <c r="L38" s="276">
        <f>SUM(L39:L43)</f>
        <v>30.347433333333328</v>
      </c>
      <c r="M38" s="275">
        <f>size *L38</f>
        <v>1517.3716666666664</v>
      </c>
      <c r="N38" s="351" t="s">
        <v>474</v>
      </c>
      <c r="O38" s="351"/>
      <c r="P38" s="351"/>
      <c r="Q38" s="351"/>
    </row>
    <row r="39" spans="2:17" x14ac:dyDescent="0.25">
      <c r="B39" s="19" t="s">
        <v>106</v>
      </c>
      <c r="C39" s="45"/>
      <c r="D39" s="393">
        <f>'Machinery Costs'!O60</f>
        <v>2.6656140350877191</v>
      </c>
      <c r="E39" s="45"/>
      <c r="F39" s="61" t="s">
        <v>96</v>
      </c>
      <c r="G39" s="45"/>
      <c r="H39" s="47"/>
      <c r="I39" s="45"/>
      <c r="J39" s="386">
        <f>'Input Prices'!D14</f>
        <v>3.23</v>
      </c>
      <c r="K39" s="45"/>
      <c r="L39" s="64">
        <f>D39*J39</f>
        <v>8.6099333333333323</v>
      </c>
      <c r="M39" s="64">
        <f>L39*size</f>
        <v>430.49666666666661</v>
      </c>
    </row>
    <row r="40" spans="2:17" ht="12.75" customHeight="1" x14ac:dyDescent="0.25">
      <c r="B40" s="86" t="s">
        <v>95</v>
      </c>
      <c r="C40" s="45"/>
      <c r="D40" s="203">
        <v>1</v>
      </c>
      <c r="E40" s="45"/>
      <c r="F40" s="204" t="s">
        <v>58</v>
      </c>
      <c r="G40" s="45"/>
      <c r="H40" s="47"/>
      <c r="I40" s="45"/>
      <c r="J40" s="387">
        <f>'Machinery Costs'!K60</f>
        <v>1.1399999999999999</v>
      </c>
      <c r="K40" s="45"/>
      <c r="L40" s="64">
        <f>D40*J40</f>
        <v>1.1399999999999999</v>
      </c>
      <c r="M40" s="64">
        <f>L40*size</f>
        <v>56.999999999999993</v>
      </c>
    </row>
    <row r="41" spans="2:17" x14ac:dyDescent="0.25">
      <c r="B41" s="86" t="s">
        <v>60</v>
      </c>
      <c r="C41" s="45"/>
      <c r="D41" s="394">
        <v>1</v>
      </c>
      <c r="E41" s="45"/>
      <c r="F41" s="61" t="s">
        <v>58</v>
      </c>
      <c r="G41" s="45"/>
      <c r="H41" s="47"/>
      <c r="I41" s="45"/>
      <c r="J41" s="388">
        <f>'Machinery Costs'!I60</f>
        <v>2.5024999999999999</v>
      </c>
      <c r="K41" s="45"/>
      <c r="L41" s="64">
        <f>D41*J41</f>
        <v>2.5024999999999999</v>
      </c>
      <c r="M41" s="64">
        <f>L41*size</f>
        <v>125.125</v>
      </c>
    </row>
    <row r="42" spans="2:17" x14ac:dyDescent="0.25">
      <c r="B42" s="86" t="s">
        <v>140</v>
      </c>
      <c r="C42" s="45"/>
      <c r="D42" s="393">
        <f>'Machinery Costs'!N60</f>
        <v>0.64624999999999988</v>
      </c>
      <c r="E42" s="45"/>
      <c r="F42" s="61" t="s">
        <v>218</v>
      </c>
      <c r="G42" s="45"/>
      <c r="H42" s="47"/>
      <c r="I42" s="45"/>
      <c r="J42" s="386">
        <f>'Input Prices'!D47</f>
        <v>28</v>
      </c>
      <c r="K42" s="45"/>
      <c r="L42" s="64">
        <f>D42*J42</f>
        <v>18.094999999999995</v>
      </c>
      <c r="M42" s="64">
        <f>L42*size</f>
        <v>904.74999999999977</v>
      </c>
    </row>
    <row r="43" spans="2:17" x14ac:dyDescent="0.25">
      <c r="B43" s="86"/>
      <c r="C43" s="45"/>
      <c r="D43" s="395"/>
      <c r="E43" s="45"/>
      <c r="F43" s="61"/>
      <c r="G43" s="45"/>
      <c r="H43" s="47"/>
      <c r="I43" s="45"/>
      <c r="J43" s="389"/>
      <c r="K43" s="45"/>
      <c r="L43" s="64">
        <f>D43*J43</f>
        <v>0</v>
      </c>
      <c r="M43" s="64">
        <f>E43*K43</f>
        <v>0</v>
      </c>
    </row>
    <row r="44" spans="2:17" ht="5.25" customHeight="1" x14ac:dyDescent="0.25">
      <c r="B44" s="45"/>
      <c r="C44" s="45"/>
      <c r="D44" s="46"/>
      <c r="E44" s="45"/>
      <c r="F44" s="47"/>
      <c r="G44" s="45"/>
      <c r="H44" s="47"/>
      <c r="I44" s="45"/>
      <c r="J44" s="56"/>
      <c r="K44" s="45"/>
      <c r="L44" s="64"/>
      <c r="M44" s="64"/>
    </row>
    <row r="45" spans="2:17" x14ac:dyDescent="0.25">
      <c r="B45" s="20" t="s">
        <v>133</v>
      </c>
      <c r="C45" s="45"/>
      <c r="D45" s="67"/>
      <c r="E45" s="45"/>
      <c r="F45" s="47"/>
      <c r="G45" s="45"/>
      <c r="H45" s="47"/>
      <c r="I45" s="45"/>
      <c r="J45" s="56"/>
      <c r="K45" s="45"/>
      <c r="L45" s="276">
        <f>SUM(L46:L48)</f>
        <v>150</v>
      </c>
      <c r="M45" s="275">
        <f>size *L45</f>
        <v>7500</v>
      </c>
    </row>
    <row r="46" spans="2:17" x14ac:dyDescent="0.25">
      <c r="B46" s="19" t="s">
        <v>305</v>
      </c>
      <c r="C46" s="45"/>
      <c r="D46" s="392">
        <v>1</v>
      </c>
      <c r="E46" s="45"/>
      <c r="F46" s="61" t="s">
        <v>304</v>
      </c>
      <c r="G46" s="45"/>
      <c r="H46" s="377">
        <v>1</v>
      </c>
      <c r="I46" s="45"/>
      <c r="J46" s="386">
        <f>burncrew</f>
        <v>7500</v>
      </c>
      <c r="K46" s="45"/>
      <c r="L46" s="64">
        <f>M46/size</f>
        <v>150</v>
      </c>
      <c r="M46" s="64">
        <f>J46*H46</f>
        <v>7500</v>
      </c>
    </row>
    <row r="47" spans="2:17" x14ac:dyDescent="0.25">
      <c r="B47" s="19"/>
      <c r="C47" s="45"/>
      <c r="D47" s="392"/>
      <c r="E47" s="45"/>
      <c r="F47" s="61" t="s">
        <v>218</v>
      </c>
      <c r="G47" s="45"/>
      <c r="H47" s="61"/>
      <c r="I47" s="45"/>
      <c r="J47" s="386"/>
      <c r="K47" s="45"/>
      <c r="L47" s="64">
        <f t="shared" ref="L47:M48" si="2">D47*J47</f>
        <v>0</v>
      </c>
      <c r="M47" s="64">
        <f t="shared" si="2"/>
        <v>0</v>
      </c>
    </row>
    <row r="48" spans="2:17" x14ac:dyDescent="0.25">
      <c r="B48" s="19"/>
      <c r="C48" s="45"/>
      <c r="D48" s="392"/>
      <c r="E48" s="45"/>
      <c r="F48" s="61" t="s">
        <v>218</v>
      </c>
      <c r="G48" s="45"/>
      <c r="H48" s="61"/>
      <c r="I48" s="45"/>
      <c r="J48" s="386"/>
      <c r="K48" s="45"/>
      <c r="L48" s="64">
        <f t="shared" si="2"/>
        <v>0</v>
      </c>
      <c r="M48" s="64">
        <f t="shared" si="2"/>
        <v>0</v>
      </c>
    </row>
    <row r="49" spans="2:14" ht="5.25" customHeight="1" x14ac:dyDescent="0.25">
      <c r="B49" s="45"/>
      <c r="C49" s="45"/>
      <c r="D49" s="46"/>
      <c r="E49" s="45"/>
      <c r="F49" s="47"/>
      <c r="G49" s="45"/>
      <c r="H49" s="47"/>
      <c r="I49" s="20"/>
      <c r="J49" s="56"/>
      <c r="K49" s="45"/>
      <c r="L49" s="64"/>
      <c r="M49" s="64"/>
    </row>
    <row r="50" spans="2:14" ht="5.0999999999999996" customHeight="1" x14ac:dyDescent="0.25">
      <c r="B50" s="45"/>
      <c r="C50" s="45"/>
      <c r="D50" s="66"/>
      <c r="E50" s="45"/>
      <c r="F50" s="206"/>
      <c r="G50" s="45"/>
      <c r="H50" s="206"/>
      <c r="I50" s="45"/>
      <c r="J50" s="97"/>
      <c r="K50" s="45"/>
      <c r="L50" s="64"/>
      <c r="M50" s="64"/>
    </row>
    <row r="51" spans="2:14" ht="15.6" x14ac:dyDescent="0.25">
      <c r="B51" s="45" t="s">
        <v>213</v>
      </c>
      <c r="C51" s="45"/>
      <c r="D51" s="46"/>
      <c r="E51" s="45"/>
      <c r="F51" s="47"/>
      <c r="G51" s="45"/>
      <c r="H51" s="47"/>
      <c r="I51" s="45"/>
      <c r="J51" s="46"/>
      <c r="K51" s="45"/>
      <c r="L51" s="57">
        <f>operint*(L45+L38+L31+L27+L24+L18)</f>
        <v>22.123121666666666</v>
      </c>
      <c r="M51" s="57">
        <f>operint*(M45+M38+M31+M27+M24+M18)</f>
        <v>1106.1560833333333</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21"/>
      <c r="I53" s="45"/>
      <c r="J53" s="68"/>
      <c r="K53" s="20"/>
      <c r="L53" s="22">
        <f>L45+L38+L31+L27+L24+L18+L51</f>
        <v>464.585555</v>
      </c>
      <c r="M53" s="437">
        <f>size *L53</f>
        <v>23229.277750000001</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47"/>
      <c r="I55" s="45"/>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45"/>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8.1915000000000013</v>
      </c>
      <c r="M62" s="276">
        <f>L62*size</f>
        <v>409.57500000000005</v>
      </c>
    </row>
    <row r="63" spans="2:14" ht="15" customHeight="1" x14ac:dyDescent="0.25">
      <c r="B63" s="471" t="s">
        <v>173</v>
      </c>
      <c r="C63" s="471"/>
      <c r="D63" s="471"/>
      <c r="E63" s="45"/>
      <c r="F63" s="61" t="s">
        <v>58</v>
      </c>
      <c r="G63" s="45"/>
      <c r="H63" s="47"/>
      <c r="I63" s="45"/>
      <c r="J63" s="390">
        <f>'Machinery Costs'!E60</f>
        <v>4.2230000000000008</v>
      </c>
      <c r="K63" s="45"/>
      <c r="L63" s="64">
        <f>J63</f>
        <v>4.2230000000000008</v>
      </c>
      <c r="M63" s="64">
        <f>L63*size</f>
        <v>211.15000000000003</v>
      </c>
      <c r="N63" s="351" t="s">
        <v>474</v>
      </c>
    </row>
    <row r="64" spans="2:14" ht="15" customHeight="1" x14ac:dyDescent="0.25">
      <c r="B64" s="471" t="s">
        <v>174</v>
      </c>
      <c r="C64" s="471"/>
      <c r="D64" s="471"/>
      <c r="E64" s="45"/>
      <c r="F64" s="61" t="s">
        <v>58</v>
      </c>
      <c r="G64" s="45"/>
      <c r="H64" s="47"/>
      <c r="I64" s="45"/>
      <c r="J64" s="390">
        <f>'Machinery Costs'!F60</f>
        <v>2.9025000000000003</v>
      </c>
      <c r="K64" s="45"/>
      <c r="L64" s="64">
        <f>J64</f>
        <v>2.9025000000000003</v>
      </c>
      <c r="M64" s="64">
        <f>L64*size</f>
        <v>145.12500000000003</v>
      </c>
    </row>
    <row r="65" spans="2:14" x14ac:dyDescent="0.25">
      <c r="B65" s="471" t="s">
        <v>17</v>
      </c>
      <c r="C65" s="471"/>
      <c r="D65" s="471"/>
      <c r="E65" s="45"/>
      <c r="F65" s="61" t="s">
        <v>58</v>
      </c>
      <c r="G65" s="45"/>
      <c r="H65" s="47"/>
      <c r="I65" s="20"/>
      <c r="J65" s="390">
        <f>'Machinery Costs'!G60</f>
        <v>1.0660000000000001</v>
      </c>
      <c r="K65" s="45"/>
      <c r="L65" s="64">
        <f>J65</f>
        <v>1.0660000000000001</v>
      </c>
      <c r="M65" s="64">
        <f>L65*size</f>
        <v>53.300000000000004</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7"/>
      <c r="I68" s="20"/>
      <c r="J68" s="46"/>
      <c r="K68" s="45"/>
      <c r="L68" s="64"/>
      <c r="M68" s="64"/>
    </row>
    <row r="69" spans="2:14" ht="5.25" customHeight="1" x14ac:dyDescent="0.25">
      <c r="B69" s="45"/>
      <c r="C69" s="45"/>
      <c r="D69" s="46"/>
      <c r="E69" s="45"/>
      <c r="F69" s="47"/>
      <c r="G69" s="45"/>
      <c r="H69" s="369"/>
      <c r="I69" s="47"/>
      <c r="J69" s="46"/>
      <c r="K69" s="45"/>
      <c r="L69" s="64"/>
      <c r="M69" s="64"/>
    </row>
    <row r="70" spans="2:14" x14ac:dyDescent="0.25">
      <c r="B70" s="20" t="s">
        <v>70</v>
      </c>
      <c r="C70" s="20"/>
      <c r="D70" s="68"/>
      <c r="E70" s="20"/>
      <c r="F70" s="21"/>
      <c r="G70" s="20"/>
      <c r="H70" s="45"/>
      <c r="I70" s="20"/>
      <c r="J70" s="68"/>
      <c r="K70" s="20"/>
      <c r="L70" s="22">
        <f>SUM(L57,L62,L67)</f>
        <v>76.031499999999994</v>
      </c>
      <c r="M70" s="417">
        <f>L70*size</f>
        <v>3801.5749999999998</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540.61705499999994</v>
      </c>
      <c r="M72" s="417">
        <f>L72*size</f>
        <v>27030.852749999998</v>
      </c>
    </row>
    <row r="73" spans="2:14" x14ac:dyDescent="0.25">
      <c r="B73" s="42"/>
      <c r="C73" s="42"/>
      <c r="D73" s="41"/>
      <c r="E73" s="42"/>
      <c r="F73" s="43"/>
      <c r="G73" s="42"/>
      <c r="H73" s="42"/>
      <c r="I73" s="42"/>
      <c r="J73" s="41"/>
      <c r="K73" s="42"/>
      <c r="L73" s="72"/>
      <c r="M73" s="72"/>
    </row>
    <row r="74" spans="2:14" x14ac:dyDescent="0.25">
      <c r="B74" s="73" t="s">
        <v>49</v>
      </c>
      <c r="C74" s="73"/>
      <c r="D74" s="74"/>
      <c r="E74" s="73"/>
      <c r="F74" s="75"/>
      <c r="G74" s="73"/>
      <c r="H74" s="73"/>
      <c r="I74" s="73"/>
      <c r="J74" s="74"/>
      <c r="K74" s="73"/>
      <c r="L74" s="73"/>
      <c r="M74" s="73"/>
    </row>
    <row r="75" spans="2:14" ht="15.6" x14ac:dyDescent="0.25">
      <c r="B75" s="211" t="s">
        <v>335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2CF2F48A-435B-4450-92A8-A5F49EB99DB1}"/>
    <hyperlink ref="N63" location="'Machinery Costs'!Print_Area" display="See Machinery Costs tab for operations." xr:uid="{A9514FA1-F7B3-4582-8CE8-62252C4F6D64}"/>
  </hyperlink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F4B9-25DA-4B59-8FDC-45A3B1BE0504}">
  <dimension ref="A1:AI119"/>
  <sheetViews>
    <sheetView topLeftCell="A4" workbookViewId="0">
      <selection activeCell="L33" sqref="L33"/>
    </sheetView>
  </sheetViews>
  <sheetFormatPr defaultColWidth="8.6640625" defaultRowHeight="13.2" x14ac:dyDescent="0.25"/>
  <cols>
    <col min="1" max="1" width="3.109375" style="28" customWidth="1"/>
    <col min="2" max="2" width="31"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5"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H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14"/>
      <c r="C7" s="314"/>
      <c r="D7" s="315"/>
      <c r="E7" s="315"/>
      <c r="F7" s="315"/>
      <c r="G7" s="350"/>
      <c r="H7" s="350"/>
      <c r="I7" s="315"/>
      <c r="J7" s="315"/>
      <c r="K7" s="315"/>
      <c r="L7" s="29"/>
      <c r="M7" s="29"/>
    </row>
    <row r="8" spans="1:35" s="28" customFormat="1" x14ac:dyDescent="0.25">
      <c r="B8" s="334" t="s">
        <v>330</v>
      </c>
      <c r="C8" s="335">
        <v>50</v>
      </c>
      <c r="D8" s="315"/>
      <c r="E8" s="315"/>
      <c r="F8" s="315"/>
      <c r="G8" s="350"/>
      <c r="H8" s="350"/>
      <c r="I8" s="315"/>
      <c r="J8" s="315"/>
      <c r="K8" s="315"/>
      <c r="L8" s="29"/>
      <c r="M8" s="29"/>
    </row>
    <row r="9" spans="1:35" s="28" customFormat="1" ht="18" customHeight="1" x14ac:dyDescent="0.25">
      <c r="D9" s="29"/>
      <c r="F9" s="30"/>
      <c r="H9" s="30"/>
      <c r="J9" s="29"/>
    </row>
    <row r="10" spans="1:35" s="32" customFormat="1" ht="31.5" customHeight="1" x14ac:dyDescent="0.3">
      <c r="A10" s="31"/>
      <c r="B10" s="476" t="s">
        <v>391</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12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5.6" customHeight="1"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c r="N18" s="28" t="s">
        <v>473</v>
      </c>
    </row>
    <row r="19" spans="2:15" x14ac:dyDescent="0.25">
      <c r="B19" s="19" t="s">
        <v>272</v>
      </c>
      <c r="C19" s="45"/>
      <c r="D19" s="391">
        <v>4</v>
      </c>
      <c r="E19" s="45"/>
      <c r="F19" s="61" t="s">
        <v>218</v>
      </c>
      <c r="G19" s="45"/>
      <c r="H19" s="384">
        <v>1</v>
      </c>
      <c r="I19" s="45"/>
      <c r="J19" s="386">
        <v>35</v>
      </c>
      <c r="K19" s="45"/>
      <c r="L19" s="64">
        <f>M19/size</f>
        <v>2.8</v>
      </c>
      <c r="M19" s="57">
        <f>J19*D19*H19</f>
        <v>140</v>
      </c>
    </row>
    <row r="20" spans="2:15" x14ac:dyDescent="0.25">
      <c r="B20" s="19" t="s">
        <v>302</v>
      </c>
      <c r="C20" s="45"/>
      <c r="D20" s="391">
        <v>8</v>
      </c>
      <c r="E20" s="45"/>
      <c r="F20" s="61" t="s">
        <v>218</v>
      </c>
      <c r="G20" s="45"/>
      <c r="H20" s="384">
        <v>1</v>
      </c>
      <c r="I20" s="45"/>
      <c r="J20" s="386">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386">
        <v>35</v>
      </c>
      <c r="K21" s="45"/>
      <c r="L21" s="64">
        <f>M21/size</f>
        <v>5.6</v>
      </c>
      <c r="M21" s="57">
        <f t="shared" si="0"/>
        <v>280</v>
      </c>
    </row>
    <row r="22" spans="2:15" x14ac:dyDescent="0.25">
      <c r="B22" s="19" t="s">
        <v>278</v>
      </c>
      <c r="C22" s="45"/>
      <c r="D22" s="247">
        <v>48</v>
      </c>
      <c r="E22" s="45"/>
      <c r="F22" s="61" t="s">
        <v>218</v>
      </c>
      <c r="G22" s="45"/>
      <c r="H22" s="384">
        <v>1</v>
      </c>
      <c r="I22" s="45"/>
      <c r="J22" s="386">
        <v>35</v>
      </c>
      <c r="K22" s="45"/>
      <c r="L22" s="64">
        <f>M22/size</f>
        <v>33.6</v>
      </c>
      <c r="M22" s="57">
        <f t="shared" si="0"/>
        <v>1680</v>
      </c>
    </row>
    <row r="23" spans="2:15" x14ac:dyDescent="0.25">
      <c r="B23" s="19"/>
      <c r="C23" s="45"/>
      <c r="D23" s="247"/>
      <c r="E23" s="45"/>
      <c r="F23" s="61"/>
      <c r="G23" s="45"/>
      <c r="H23" s="61"/>
      <c r="I23" s="45"/>
      <c r="J23" s="386"/>
      <c r="K23" s="45"/>
      <c r="L23" s="57"/>
      <c r="M23" s="57"/>
    </row>
    <row r="24" spans="2:15" ht="13.5" customHeight="1" x14ac:dyDescent="0.3">
      <c r="B24" s="20" t="s">
        <v>308</v>
      </c>
      <c r="C24" s="45"/>
      <c r="D24" s="58"/>
      <c r="E24" s="45"/>
      <c r="F24" s="47"/>
      <c r="G24" s="45"/>
      <c r="H24" s="47"/>
      <c r="I24" s="45"/>
      <c r="J24" s="56"/>
      <c r="K24" s="45"/>
      <c r="L24" s="275">
        <f>SUM(L25:L26)</f>
        <v>30</v>
      </c>
      <c r="M24" s="275">
        <f>size *L24</f>
        <v>1500</v>
      </c>
    </row>
    <row r="25" spans="2:15" x14ac:dyDescent="0.25">
      <c r="B25" s="323" t="s">
        <v>489</v>
      </c>
      <c r="C25" s="45"/>
      <c r="D25" s="247">
        <v>1</v>
      </c>
      <c r="E25" s="45"/>
      <c r="F25" s="60" t="s">
        <v>58</v>
      </c>
      <c r="G25" s="45"/>
      <c r="H25" s="384">
        <v>0.1</v>
      </c>
      <c r="I25" s="45"/>
      <c r="J25" s="386">
        <f>nativeseed</f>
        <v>300</v>
      </c>
      <c r="K25" s="45"/>
      <c r="L25" s="64">
        <f>J25*H25*D25</f>
        <v>30</v>
      </c>
      <c r="M25" s="57">
        <f>L25*size</f>
        <v>1500</v>
      </c>
    </row>
    <row r="26" spans="2:15" x14ac:dyDescent="0.25">
      <c r="B26" s="19"/>
      <c r="C26" s="45"/>
      <c r="D26" s="247"/>
      <c r="E26" s="45"/>
      <c r="F26" s="61"/>
      <c r="G26" s="45"/>
      <c r="H26" s="61"/>
      <c r="I26" s="45"/>
      <c r="J26" s="386"/>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370"/>
      <c r="I31" s="45"/>
      <c r="J31" s="21"/>
      <c r="K31" s="45"/>
      <c r="L31" s="276">
        <f>SUM(L32:L34)</f>
        <v>5.3018437499999997</v>
      </c>
      <c r="M31" s="275">
        <f>size *L31</f>
        <v>265.09218749999997</v>
      </c>
    </row>
    <row r="32" spans="2:15" x14ac:dyDescent="0.25">
      <c r="B32" s="19" t="s">
        <v>453</v>
      </c>
      <c r="C32" s="45"/>
      <c r="D32" s="391">
        <v>16</v>
      </c>
      <c r="E32" s="45"/>
      <c r="F32" s="61" t="s">
        <v>59</v>
      </c>
      <c r="G32" s="45"/>
      <c r="H32" s="377">
        <v>0.2</v>
      </c>
      <c r="I32" s="45"/>
      <c r="J32" s="386">
        <f>envoy</f>
        <v>0.82390624999999995</v>
      </c>
      <c r="K32" s="45"/>
      <c r="L32" s="64">
        <f>D32*J32*H32</f>
        <v>2.6364999999999998</v>
      </c>
      <c r="M32" s="64">
        <f>L32*size</f>
        <v>131.82499999999999</v>
      </c>
    </row>
    <row r="33" spans="2:14" x14ac:dyDescent="0.25">
      <c r="B33" s="19" t="s">
        <v>452</v>
      </c>
      <c r="C33" s="45"/>
      <c r="D33" s="391">
        <v>7</v>
      </c>
      <c r="E33" s="45"/>
      <c r="F33" s="61" t="s">
        <v>59</v>
      </c>
      <c r="G33" s="45"/>
      <c r="H33" s="377">
        <v>0.1</v>
      </c>
      <c r="I33" s="45"/>
      <c r="J33" s="386">
        <f>Milestone</f>
        <v>3.7484375000000001</v>
      </c>
      <c r="K33" s="45"/>
      <c r="L33" s="64">
        <f>D33*J33*H33</f>
        <v>2.6239062500000001</v>
      </c>
      <c r="M33" s="64">
        <f>L33*size</f>
        <v>131.1953125</v>
      </c>
    </row>
    <row r="34" spans="2:14" x14ac:dyDescent="0.25">
      <c r="B34" s="19" t="s">
        <v>451</v>
      </c>
      <c r="C34" s="45"/>
      <c r="D34" s="391">
        <v>0.78</v>
      </c>
      <c r="E34" s="45"/>
      <c r="F34" s="61" t="s">
        <v>59</v>
      </c>
      <c r="G34" s="45"/>
      <c r="H34" s="377">
        <v>0.1</v>
      </c>
      <c r="I34" s="45"/>
      <c r="J34" s="386">
        <f>Garlon</f>
        <v>0.53125</v>
      </c>
      <c r="K34" s="45"/>
      <c r="L34" s="64">
        <f>D34*J34*H34</f>
        <v>4.1437500000000002E-2</v>
      </c>
      <c r="M34" s="64">
        <f>L34*size</f>
        <v>2.0718749999999999</v>
      </c>
    </row>
    <row r="35" spans="2:14" x14ac:dyDescent="0.25">
      <c r="B35" s="19"/>
      <c r="C35" s="45"/>
      <c r="D35" s="391"/>
      <c r="E35" s="45"/>
      <c r="F35" s="61"/>
      <c r="G35" s="45"/>
      <c r="H35" s="371"/>
      <c r="I35" s="45"/>
      <c r="J35" s="386"/>
      <c r="K35" s="45"/>
      <c r="L35" s="64"/>
      <c r="M35" s="64"/>
    </row>
    <row r="36" spans="2:14" x14ac:dyDescent="0.25">
      <c r="B36" s="19"/>
      <c r="C36" s="45"/>
      <c r="D36" s="391"/>
      <c r="E36" s="45"/>
      <c r="F36" s="61"/>
      <c r="G36" s="45"/>
      <c r="H36" s="371"/>
      <c r="I36" s="45"/>
      <c r="J36" s="386"/>
      <c r="K36" s="45"/>
      <c r="L36" s="64"/>
      <c r="M36" s="64"/>
    </row>
    <row r="37" spans="2:14" ht="5.0999999999999996" customHeight="1" x14ac:dyDescent="0.25">
      <c r="B37" s="45"/>
      <c r="C37" s="45"/>
      <c r="D37" s="45"/>
      <c r="E37" s="45"/>
      <c r="F37" s="45"/>
      <c r="G37" s="45"/>
      <c r="H37" s="47"/>
      <c r="I37" s="45"/>
      <c r="J37" s="45"/>
      <c r="K37" s="45"/>
      <c r="L37" s="64"/>
      <c r="M37" s="64"/>
    </row>
    <row r="38" spans="2:14" x14ac:dyDescent="0.25">
      <c r="B38" s="20" t="s">
        <v>191</v>
      </c>
      <c r="C38" s="45"/>
      <c r="D38" s="67"/>
      <c r="E38" s="45"/>
      <c r="F38" s="47"/>
      <c r="G38" s="45"/>
      <c r="H38" s="47"/>
      <c r="I38" s="45"/>
      <c r="J38" s="20"/>
      <c r="K38" s="45"/>
      <c r="L38" s="276">
        <f>SUM(L39:L43)</f>
        <v>7.4503999999999992</v>
      </c>
      <c r="M38" s="276">
        <f t="shared" ref="M38:M43" si="1">L38*size</f>
        <v>372.52</v>
      </c>
      <c r="N38" s="351" t="s">
        <v>332</v>
      </c>
    </row>
    <row r="39" spans="2:14" x14ac:dyDescent="0.25">
      <c r="B39" s="19" t="s">
        <v>106</v>
      </c>
      <c r="C39" s="45"/>
      <c r="D39" s="393">
        <f>'Machinery Costs'!O72</f>
        <v>0.33789473684210525</v>
      </c>
      <c r="E39" s="45"/>
      <c r="F39" s="61" t="s">
        <v>96</v>
      </c>
      <c r="G39" s="45"/>
      <c r="H39" s="47"/>
      <c r="I39" s="45"/>
      <c r="J39" s="386">
        <f>'Input Prices'!D14</f>
        <v>3.23</v>
      </c>
      <c r="K39" s="45"/>
      <c r="L39" s="64">
        <f>D39*J39</f>
        <v>1.0913999999999999</v>
      </c>
      <c r="M39" s="64">
        <f t="shared" si="1"/>
        <v>54.569999999999993</v>
      </c>
    </row>
    <row r="40" spans="2:14" ht="12.75" customHeight="1" x14ac:dyDescent="0.25">
      <c r="B40" s="86" t="s">
        <v>95</v>
      </c>
      <c r="C40" s="45"/>
      <c r="D40" s="203">
        <v>1</v>
      </c>
      <c r="E40" s="45"/>
      <c r="F40" s="204" t="s">
        <v>58</v>
      </c>
      <c r="G40" s="45"/>
      <c r="H40" s="47"/>
      <c r="I40" s="45"/>
      <c r="J40" s="387">
        <f>'Machinery Costs'!K72</f>
        <v>0.14400000000000002</v>
      </c>
      <c r="K40" s="45"/>
      <c r="L40" s="64">
        <f>D40*J40</f>
        <v>0.14400000000000002</v>
      </c>
      <c r="M40" s="64">
        <f t="shared" si="1"/>
        <v>7.2000000000000011</v>
      </c>
    </row>
    <row r="41" spans="2:14" x14ac:dyDescent="0.25">
      <c r="B41" s="86" t="s">
        <v>60</v>
      </c>
      <c r="C41" s="45"/>
      <c r="D41" s="394">
        <v>1</v>
      </c>
      <c r="E41" s="45"/>
      <c r="F41" s="61" t="s">
        <v>58</v>
      </c>
      <c r="G41" s="45"/>
      <c r="H41" s="47"/>
      <c r="I41" s="45"/>
      <c r="J41" s="388">
        <f>'Machinery Costs'!I72</f>
        <v>0.38200000000000001</v>
      </c>
      <c r="K41" s="45"/>
      <c r="L41" s="64">
        <f>D41*J41</f>
        <v>0.38200000000000001</v>
      </c>
      <c r="M41" s="64">
        <f t="shared" si="1"/>
        <v>19.100000000000001</v>
      </c>
    </row>
    <row r="42" spans="2:14" x14ac:dyDescent="0.25">
      <c r="B42" s="86" t="s">
        <v>140</v>
      </c>
      <c r="C42" s="45"/>
      <c r="D42" s="393">
        <f>'Machinery Costs'!N72</f>
        <v>0.20832142857142855</v>
      </c>
      <c r="E42" s="45"/>
      <c r="F42" s="61" t="s">
        <v>218</v>
      </c>
      <c r="G42" s="45"/>
      <c r="H42" s="47"/>
      <c r="I42" s="45"/>
      <c r="J42" s="386">
        <f>'Input Prices'!D47</f>
        <v>28</v>
      </c>
      <c r="K42" s="45"/>
      <c r="L42" s="64">
        <f>D42*J42</f>
        <v>5.8329999999999993</v>
      </c>
      <c r="M42" s="64">
        <f t="shared" si="1"/>
        <v>291.64999999999998</v>
      </c>
    </row>
    <row r="43" spans="2:14" x14ac:dyDescent="0.25">
      <c r="B43" s="86"/>
      <c r="C43" s="45"/>
      <c r="D43" s="395"/>
      <c r="E43" s="45"/>
      <c r="F43" s="61"/>
      <c r="G43" s="45"/>
      <c r="H43" s="47"/>
      <c r="I43" s="45"/>
      <c r="J43" s="389"/>
      <c r="K43" s="45"/>
      <c r="L43" s="64">
        <f>D43*J43</f>
        <v>0</v>
      </c>
      <c r="M43" s="64">
        <f t="shared" si="1"/>
        <v>0</v>
      </c>
    </row>
    <row r="44" spans="2:14" ht="5.25" customHeight="1" x14ac:dyDescent="0.25">
      <c r="B44" s="45"/>
      <c r="C44" s="45"/>
      <c r="D44" s="46"/>
      <c r="E44" s="45"/>
      <c r="F44" s="47"/>
      <c r="G44" s="45"/>
      <c r="H44" s="47"/>
      <c r="I44" s="45"/>
      <c r="J44" s="56"/>
      <c r="K44" s="45"/>
      <c r="L44" s="64"/>
      <c r="M44" s="64"/>
    </row>
    <row r="45" spans="2:14" x14ac:dyDescent="0.25">
      <c r="B45" s="20" t="s">
        <v>133</v>
      </c>
      <c r="C45" s="45"/>
      <c r="D45" s="67"/>
      <c r="E45" s="45"/>
      <c r="F45" s="47"/>
      <c r="G45" s="45"/>
      <c r="H45" s="47"/>
      <c r="I45" s="45"/>
      <c r="J45" s="56"/>
      <c r="K45" s="45"/>
      <c r="L45" s="276">
        <f>SUM(L46:L48)</f>
        <v>0</v>
      </c>
      <c r="M45" s="275">
        <f>size *L45</f>
        <v>0</v>
      </c>
    </row>
    <row r="46" spans="2:14" x14ac:dyDescent="0.25">
      <c r="B46" s="19"/>
      <c r="C46" s="45"/>
      <c r="D46" s="257"/>
      <c r="E46" s="45"/>
      <c r="F46" s="61"/>
      <c r="G46" s="45"/>
      <c r="H46" s="61"/>
      <c r="I46" s="45"/>
      <c r="J46" s="412"/>
      <c r="K46" s="45"/>
      <c r="L46" s="64"/>
      <c r="M46" s="64"/>
    </row>
    <row r="47" spans="2:14" x14ac:dyDescent="0.25">
      <c r="B47" s="19"/>
      <c r="C47" s="45"/>
      <c r="D47" s="392"/>
      <c r="E47" s="45"/>
      <c r="F47" s="61" t="s">
        <v>218</v>
      </c>
      <c r="G47" s="45"/>
      <c r="H47" s="61"/>
      <c r="I47" s="45"/>
      <c r="J47" s="386"/>
      <c r="K47" s="45"/>
      <c r="L47" s="64">
        <f t="shared" ref="L47:M48" si="2">D47*J47</f>
        <v>0</v>
      </c>
      <c r="M47" s="64">
        <f t="shared" si="2"/>
        <v>0</v>
      </c>
    </row>
    <row r="48" spans="2:14" x14ac:dyDescent="0.25">
      <c r="B48" s="19"/>
      <c r="C48" s="45"/>
      <c r="D48" s="395"/>
      <c r="E48" s="45"/>
      <c r="F48" s="61"/>
      <c r="G48" s="45"/>
      <c r="H48" s="61"/>
      <c r="I48" s="45"/>
      <c r="J48" s="212"/>
      <c r="K48" s="45"/>
      <c r="L48" s="64">
        <f t="shared" si="2"/>
        <v>0</v>
      </c>
      <c r="M48" s="64">
        <f t="shared" si="2"/>
        <v>0</v>
      </c>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21"/>
      <c r="I51" s="45"/>
      <c r="J51" s="46"/>
      <c r="K51" s="45"/>
      <c r="L51" s="57">
        <f>operint*(L45+L38+L31+L27+L24+L18)</f>
        <v>4.6776121875000003</v>
      </c>
      <c r="M51" s="57">
        <f>operint*(M45+M38+M31+M27+M24+M18)</f>
        <v>233.88060937500001</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47"/>
      <c r="I53" s="20"/>
      <c r="J53" s="68"/>
      <c r="K53" s="20"/>
      <c r="L53" s="22">
        <f>L45+L38+L31+L27+L24+L18+L51</f>
        <v>98.229855937500005</v>
      </c>
      <c r="M53" s="437">
        <f>size *L53</f>
        <v>4911.4927968749998</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47"/>
      <c r="I55" s="45"/>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45"/>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1.6510000000000002</v>
      </c>
      <c r="M62" s="276">
        <f>L62*size</f>
        <v>82.550000000000011</v>
      </c>
    </row>
    <row r="63" spans="2:14" ht="15" customHeight="1" x14ac:dyDescent="0.25">
      <c r="B63" s="471" t="s">
        <v>173</v>
      </c>
      <c r="C63" s="471"/>
      <c r="D63" s="471"/>
      <c r="E63" s="45"/>
      <c r="F63" s="61" t="s">
        <v>58</v>
      </c>
      <c r="G63" s="45"/>
      <c r="H63" s="47"/>
      <c r="I63" s="45"/>
      <c r="J63" s="390">
        <f>'Machinery Costs'!E72</f>
        <v>1.0130000000000001</v>
      </c>
      <c r="K63" s="45"/>
      <c r="L63" s="64">
        <f>J63</f>
        <v>1.0130000000000001</v>
      </c>
      <c r="M63" s="64">
        <f>L63*size</f>
        <v>50.650000000000006</v>
      </c>
      <c r="N63" s="351" t="s">
        <v>332</v>
      </c>
    </row>
    <row r="64" spans="2:14" ht="15" customHeight="1" x14ac:dyDescent="0.25">
      <c r="B64" s="471" t="s">
        <v>174</v>
      </c>
      <c r="C64" s="471"/>
      <c r="D64" s="471"/>
      <c r="E64" s="45"/>
      <c r="F64" s="61" t="s">
        <v>58</v>
      </c>
      <c r="G64" s="45"/>
      <c r="H64" s="47"/>
      <c r="I64" s="45"/>
      <c r="J64" s="390">
        <f>'Machinery Costs'!F72</f>
        <v>0.49399999999999999</v>
      </c>
      <c r="K64" s="45"/>
      <c r="L64" s="64">
        <f>J64</f>
        <v>0.49399999999999999</v>
      </c>
      <c r="M64" s="64">
        <f>L64*size</f>
        <v>24.7</v>
      </c>
    </row>
    <row r="65" spans="2:14" x14ac:dyDescent="0.25">
      <c r="B65" s="471" t="s">
        <v>17</v>
      </c>
      <c r="C65" s="471"/>
      <c r="D65" s="471"/>
      <c r="E65" s="45"/>
      <c r="F65" s="61" t="s">
        <v>58</v>
      </c>
      <c r="G65" s="45"/>
      <c r="H65" s="47"/>
      <c r="I65" s="45"/>
      <c r="J65" s="390">
        <f>'Machinery Costs'!G72</f>
        <v>0.14400000000000002</v>
      </c>
      <c r="K65" s="45"/>
      <c r="L65" s="64">
        <f>J65</f>
        <v>0.14400000000000002</v>
      </c>
      <c r="M65" s="64">
        <f>L65*size</f>
        <v>7.2000000000000011</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20"/>
      <c r="I68" s="45"/>
      <c r="J68" s="46"/>
      <c r="K68" s="45"/>
      <c r="L68" s="64"/>
      <c r="M68" s="64"/>
    </row>
    <row r="69" spans="2:14" ht="5.25" customHeight="1" x14ac:dyDescent="0.25">
      <c r="B69" s="45"/>
      <c r="C69" s="45"/>
      <c r="D69" s="46"/>
      <c r="E69" s="45"/>
      <c r="F69" s="47"/>
      <c r="G69" s="45"/>
      <c r="H69" s="45"/>
      <c r="I69" s="45"/>
      <c r="J69" s="46"/>
      <c r="K69" s="45"/>
      <c r="L69" s="64"/>
      <c r="M69" s="64"/>
    </row>
    <row r="70" spans="2:14" x14ac:dyDescent="0.25">
      <c r="B70" s="20" t="s">
        <v>70</v>
      </c>
      <c r="C70" s="20"/>
      <c r="D70" s="68"/>
      <c r="E70" s="20"/>
      <c r="F70" s="21"/>
      <c r="G70" s="20"/>
      <c r="H70" s="45"/>
      <c r="I70" s="20"/>
      <c r="J70" s="68"/>
      <c r="K70" s="20"/>
      <c r="L70" s="22">
        <f>SUM(L57,L62,L67)</f>
        <v>69.491</v>
      </c>
      <c r="M70" s="417">
        <f>L70*size</f>
        <v>3474.55</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167.7208559375</v>
      </c>
      <c r="M72" s="417">
        <f>L72*size</f>
        <v>8386.0427968750009</v>
      </c>
    </row>
    <row r="73" spans="2:14" x14ac:dyDescent="0.25">
      <c r="B73" s="42"/>
      <c r="C73" s="42"/>
      <c r="D73" s="41"/>
      <c r="E73" s="42"/>
      <c r="F73" s="43"/>
      <c r="G73" s="42"/>
      <c r="H73" s="43"/>
      <c r="I73" s="42"/>
      <c r="J73" s="41"/>
      <c r="K73" s="42"/>
      <c r="L73" s="72"/>
      <c r="M73" s="72"/>
    </row>
    <row r="74" spans="2:14" x14ac:dyDescent="0.25">
      <c r="B74" s="73" t="s">
        <v>49</v>
      </c>
      <c r="C74" s="73"/>
      <c r="D74" s="74"/>
      <c r="E74" s="73"/>
      <c r="F74" s="75"/>
      <c r="G74" s="73"/>
      <c r="H74" s="75"/>
      <c r="I74" s="73"/>
      <c r="J74" s="74"/>
      <c r="K74" s="73"/>
      <c r="L74" s="73"/>
      <c r="M74" s="73"/>
    </row>
    <row r="75" spans="2:14" ht="15.6" x14ac:dyDescent="0.25">
      <c r="B75" s="211" t="s">
        <v>335</v>
      </c>
      <c r="C75" s="73"/>
      <c r="D75" s="74"/>
      <c r="E75" s="73"/>
      <c r="F75" s="75"/>
      <c r="G75" s="73"/>
      <c r="H75" s="75"/>
      <c r="I75" s="73"/>
      <c r="J75" s="74"/>
      <c r="K75" s="73"/>
      <c r="L75" s="73"/>
      <c r="M75" s="73"/>
    </row>
    <row r="76" spans="2:14" s="28" customFormat="1" x14ac:dyDescent="0.25">
      <c r="D76" s="29"/>
      <c r="F76" s="30"/>
      <c r="H76" s="30"/>
      <c r="J76" s="29"/>
    </row>
    <row r="77" spans="2:14" s="28" customFormat="1" x14ac:dyDescent="0.25">
      <c r="D77" s="29"/>
      <c r="F77" s="30"/>
      <c r="H77" s="30"/>
      <c r="J77" s="29"/>
    </row>
    <row r="78" spans="2:14" s="28" customFormat="1" x14ac:dyDescent="0.25">
      <c r="D78" s="29"/>
      <c r="F78" s="30"/>
      <c r="H78" s="30"/>
      <c r="J78" s="29"/>
    </row>
    <row r="79" spans="2:14" s="28" customFormat="1" x14ac:dyDescent="0.25">
      <c r="D79" s="29"/>
      <c r="F79" s="30"/>
      <c r="H79" s="30"/>
      <c r="J79" s="29"/>
    </row>
    <row r="80" spans="2:14" s="28" customFormat="1" x14ac:dyDescent="0.25">
      <c r="D80" s="29"/>
      <c r="F80" s="30"/>
      <c r="H80" s="30"/>
      <c r="J80" s="29"/>
    </row>
    <row r="81" spans="4:10" s="28" customFormat="1" x14ac:dyDescent="0.25">
      <c r="D81" s="29"/>
      <c r="F81" s="30"/>
      <c r="H81" s="30"/>
      <c r="J81" s="29"/>
    </row>
    <row r="82" spans="4:10" s="28" customFormat="1" x14ac:dyDescent="0.25">
      <c r="D82" s="29"/>
      <c r="F82" s="30"/>
      <c r="H82" s="30"/>
      <c r="J82" s="29"/>
    </row>
    <row r="83" spans="4:10" s="28" customFormat="1" x14ac:dyDescent="0.25">
      <c r="D83" s="29"/>
      <c r="F83" s="30"/>
      <c r="H83" s="30"/>
      <c r="J83" s="29"/>
    </row>
    <row r="84" spans="4:10" s="28" customFormat="1" x14ac:dyDescent="0.25">
      <c r="D84" s="29"/>
      <c r="F84" s="30"/>
      <c r="H84" s="30"/>
      <c r="J84" s="29"/>
    </row>
    <row r="85" spans="4:10" s="28" customFormat="1" x14ac:dyDescent="0.25">
      <c r="D85" s="29"/>
      <c r="F85" s="30"/>
      <c r="H85" s="30"/>
      <c r="J85" s="29"/>
    </row>
    <row r="86" spans="4:10" s="28" customFormat="1" x14ac:dyDescent="0.25">
      <c r="D86" s="29"/>
      <c r="F86" s="30"/>
      <c r="H86" s="30"/>
      <c r="J86" s="29"/>
    </row>
    <row r="87" spans="4:10" s="28" customFormat="1" x14ac:dyDescent="0.25">
      <c r="D87" s="29"/>
      <c r="F87" s="30"/>
      <c r="H87" s="30"/>
      <c r="J87" s="29"/>
    </row>
    <row r="88" spans="4:10" s="28" customFormat="1" x14ac:dyDescent="0.25">
      <c r="D88" s="29"/>
      <c r="F88" s="30"/>
      <c r="H88" s="30"/>
      <c r="J88" s="29"/>
    </row>
    <row r="89" spans="4:10" s="28" customFormat="1" x14ac:dyDescent="0.25">
      <c r="D89" s="29"/>
      <c r="F89" s="30"/>
      <c r="H89" s="30"/>
      <c r="J89" s="29"/>
    </row>
    <row r="90" spans="4:10" s="28" customFormat="1" x14ac:dyDescent="0.25">
      <c r="D90" s="29"/>
      <c r="F90" s="30"/>
      <c r="H90" s="30"/>
      <c r="J90" s="29"/>
    </row>
    <row r="91" spans="4:10" s="28" customFormat="1" x14ac:dyDescent="0.25">
      <c r="D91" s="29"/>
      <c r="F91" s="30"/>
      <c r="H91" s="30"/>
      <c r="J91" s="29"/>
    </row>
    <row r="92" spans="4:10" s="28" customFormat="1" x14ac:dyDescent="0.25">
      <c r="D92" s="29"/>
      <c r="F92" s="30"/>
      <c r="H92" s="30"/>
      <c r="J92" s="29"/>
    </row>
    <row r="93" spans="4:10" s="28" customFormat="1" x14ac:dyDescent="0.25">
      <c r="D93" s="29"/>
      <c r="F93" s="30"/>
      <c r="H93" s="30"/>
      <c r="J93" s="29"/>
    </row>
    <row r="94" spans="4:10" s="28" customFormat="1" x14ac:dyDescent="0.25">
      <c r="D94" s="29"/>
      <c r="F94" s="30"/>
      <c r="H94" s="30"/>
      <c r="J94" s="29"/>
    </row>
    <row r="95" spans="4:10" s="28" customFormat="1" x14ac:dyDescent="0.25">
      <c r="D95" s="29"/>
      <c r="F95" s="30"/>
      <c r="H95" s="30"/>
      <c r="J95" s="29"/>
    </row>
    <row r="96" spans="4:10" s="28" customFormat="1" x14ac:dyDescent="0.25">
      <c r="D96" s="29"/>
      <c r="F96" s="30"/>
      <c r="H96" s="30"/>
      <c r="J96" s="29"/>
    </row>
    <row r="97" spans="4:10" s="28" customFormat="1" x14ac:dyDescent="0.25">
      <c r="D97" s="29"/>
      <c r="F97" s="30"/>
      <c r="H97" s="30"/>
      <c r="J97" s="29"/>
    </row>
    <row r="98" spans="4:10" s="28" customFormat="1" x14ac:dyDescent="0.25">
      <c r="D98" s="29"/>
      <c r="F98" s="30"/>
      <c r="H98" s="30"/>
      <c r="J98" s="29"/>
    </row>
    <row r="99" spans="4:10" s="28" customFormat="1" x14ac:dyDescent="0.25">
      <c r="D99" s="29"/>
      <c r="F99" s="30"/>
      <c r="H99" s="30"/>
      <c r="J99" s="29"/>
    </row>
    <row r="100" spans="4:10" s="28" customFormat="1" x14ac:dyDescent="0.25">
      <c r="D100" s="29"/>
      <c r="F100" s="30"/>
      <c r="H100" s="30"/>
      <c r="J100" s="29"/>
    </row>
    <row r="101" spans="4:10" s="28" customFormat="1" x14ac:dyDescent="0.25">
      <c r="D101" s="29"/>
      <c r="F101" s="30"/>
      <c r="H101" s="30"/>
      <c r="J101" s="29"/>
    </row>
    <row r="102" spans="4:10" s="28" customFormat="1" x14ac:dyDescent="0.25">
      <c r="D102" s="29"/>
      <c r="F102" s="30"/>
      <c r="H102" s="30"/>
      <c r="J102" s="29"/>
    </row>
    <row r="103" spans="4:10" s="28" customFormat="1" x14ac:dyDescent="0.25">
      <c r="D103" s="29"/>
      <c r="F103" s="30"/>
      <c r="H103" s="30"/>
      <c r="J103" s="29"/>
    </row>
    <row r="104" spans="4:10" s="28" customFormat="1" x14ac:dyDescent="0.25">
      <c r="D104" s="29"/>
      <c r="F104" s="30"/>
      <c r="H104" s="30"/>
      <c r="J104" s="29"/>
    </row>
    <row r="105" spans="4:10" s="28" customFormat="1" x14ac:dyDescent="0.25">
      <c r="D105" s="29"/>
      <c r="F105" s="30"/>
      <c r="H105" s="30"/>
      <c r="J105" s="29"/>
    </row>
    <row r="106" spans="4:10" s="28" customFormat="1" x14ac:dyDescent="0.25">
      <c r="D106" s="29"/>
      <c r="F106" s="30"/>
      <c r="H106" s="30"/>
      <c r="J106" s="29"/>
    </row>
    <row r="107" spans="4:10" s="28" customFormat="1" x14ac:dyDescent="0.25">
      <c r="D107" s="29"/>
      <c r="F107" s="30"/>
      <c r="H107" s="30"/>
      <c r="J107" s="29"/>
    </row>
    <row r="108" spans="4:10" s="28" customFormat="1" x14ac:dyDescent="0.25">
      <c r="D108" s="29"/>
      <c r="F108" s="30"/>
      <c r="H108" s="30"/>
      <c r="J108" s="29"/>
    </row>
    <row r="109" spans="4:10" s="28" customFormat="1" x14ac:dyDescent="0.25">
      <c r="D109" s="29"/>
      <c r="F109" s="30"/>
      <c r="H109" s="30"/>
      <c r="J109" s="29"/>
    </row>
    <row r="110" spans="4:10" s="28" customFormat="1" x14ac:dyDescent="0.25">
      <c r="D110" s="29"/>
      <c r="F110" s="30"/>
      <c r="H110" s="30"/>
      <c r="J110" s="29"/>
    </row>
    <row r="111" spans="4:10" s="28" customFormat="1" x14ac:dyDescent="0.25">
      <c r="D111" s="29"/>
      <c r="F111" s="30"/>
      <c r="H111" s="30"/>
      <c r="J111" s="29"/>
    </row>
    <row r="112" spans="4:10" s="28" customFormat="1" x14ac:dyDescent="0.25">
      <c r="D112" s="29"/>
      <c r="F112" s="30"/>
      <c r="H112" s="30"/>
      <c r="J112" s="29"/>
    </row>
    <row r="113" spans="4:10" s="28" customFormat="1" x14ac:dyDescent="0.25">
      <c r="D113" s="29"/>
      <c r="F113" s="30"/>
      <c r="H113" s="30"/>
      <c r="J113" s="29"/>
    </row>
    <row r="114" spans="4:10" s="28" customFormat="1" x14ac:dyDescent="0.25">
      <c r="D114" s="29"/>
      <c r="F114" s="30"/>
      <c r="H114" s="30"/>
      <c r="J114" s="29"/>
    </row>
    <row r="115" spans="4:10" s="28" customFormat="1" x14ac:dyDescent="0.25">
      <c r="D115" s="29"/>
      <c r="F115" s="30"/>
      <c r="H115" s="30"/>
      <c r="J115" s="29"/>
    </row>
    <row r="116" spans="4:10" s="28" customFormat="1" x14ac:dyDescent="0.25">
      <c r="D116" s="29"/>
      <c r="F116" s="30"/>
      <c r="H116" s="30"/>
      <c r="J116" s="29"/>
    </row>
    <row r="117" spans="4:10" s="28" customFormat="1" x14ac:dyDescent="0.25">
      <c r="D117" s="29"/>
      <c r="F117" s="30"/>
      <c r="H117" s="30"/>
      <c r="J117" s="29"/>
    </row>
    <row r="118" spans="4:10" s="28" customFormat="1" x14ac:dyDescent="0.25">
      <c r="D118" s="29"/>
      <c r="F118" s="30"/>
      <c r="H118" s="30"/>
      <c r="J118" s="29"/>
    </row>
    <row r="119" spans="4:10" s="28" customFormat="1" x14ac:dyDescent="0.25">
      <c r="D119" s="29"/>
      <c r="F119" s="30"/>
      <c r="H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A1" display="See Machinery Costs tab for operations." xr:uid="{C45C1B9E-469E-4FDB-932F-B4A315055B29}"/>
    <hyperlink ref="N63" location="'Machinery Costs'!A1" display="See Machinery Costs tab for operations." xr:uid="{F942F669-763E-4FD6-8E8C-E31CBC15641F}"/>
  </hyperlink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90BD-11DB-43FC-9E68-65F0C1BEA85A}">
  <dimension ref="A1:AI119"/>
  <sheetViews>
    <sheetView workbookViewId="0">
      <selection activeCell="L34" sqref="L34"/>
    </sheetView>
  </sheetViews>
  <sheetFormatPr defaultColWidth="8.6640625" defaultRowHeight="13.2" x14ac:dyDescent="0.25"/>
  <cols>
    <col min="1" max="1" width="3.109375" style="28" customWidth="1"/>
    <col min="2" max="2" width="28"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14"/>
      <c r="C7" s="314"/>
      <c r="D7" s="315"/>
      <c r="E7" s="315"/>
      <c r="F7" s="315"/>
      <c r="G7" s="315"/>
      <c r="H7" s="350"/>
      <c r="I7" s="350"/>
      <c r="J7" s="315"/>
      <c r="K7" s="315"/>
      <c r="L7" s="29"/>
      <c r="M7" s="29"/>
    </row>
    <row r="8" spans="1:35" s="28" customFormat="1" x14ac:dyDescent="0.25">
      <c r="B8" s="334" t="s">
        <v>330</v>
      </c>
      <c r="C8" s="335">
        <v>50</v>
      </c>
      <c r="D8" s="315"/>
      <c r="E8" s="315"/>
      <c r="F8" s="315"/>
      <c r="G8" s="315"/>
      <c r="H8" s="350"/>
      <c r="I8" s="350"/>
      <c r="J8" s="315"/>
      <c r="K8" s="315"/>
      <c r="L8" s="29"/>
      <c r="M8" s="29"/>
    </row>
    <row r="9" spans="1:35" s="28" customFormat="1" ht="18" customHeight="1" x14ac:dyDescent="0.25">
      <c r="D9" s="29"/>
      <c r="F9" s="30"/>
      <c r="J9" s="29"/>
    </row>
    <row r="10" spans="1:35" s="32" customFormat="1" ht="31.5" customHeight="1" x14ac:dyDescent="0.3">
      <c r="A10" s="31"/>
      <c r="B10" s="476" t="s">
        <v>390</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c r="N18" s="28" t="s">
        <v>473</v>
      </c>
    </row>
    <row r="19" spans="2:15" x14ac:dyDescent="0.25">
      <c r="B19" s="19" t="s">
        <v>272</v>
      </c>
      <c r="C19" s="45"/>
      <c r="D19" s="391">
        <v>4</v>
      </c>
      <c r="E19" s="45"/>
      <c r="F19" s="61" t="s">
        <v>218</v>
      </c>
      <c r="G19" s="45"/>
      <c r="H19" s="384">
        <v>1</v>
      </c>
      <c r="I19" s="45"/>
      <c r="J19" s="253">
        <v>35</v>
      </c>
      <c r="K19" s="45"/>
      <c r="L19" s="64">
        <f>M19/size</f>
        <v>2.8</v>
      </c>
      <c r="M19" s="57">
        <f>J19*D19*H19</f>
        <v>140</v>
      </c>
    </row>
    <row r="20" spans="2:15" x14ac:dyDescent="0.25">
      <c r="B20" s="19" t="s">
        <v>302</v>
      </c>
      <c r="C20" s="45"/>
      <c r="D20" s="391">
        <v>8</v>
      </c>
      <c r="E20" s="45"/>
      <c r="F20" s="61" t="s">
        <v>218</v>
      </c>
      <c r="G20" s="45"/>
      <c r="H20" s="384">
        <v>1</v>
      </c>
      <c r="I20" s="45"/>
      <c r="J20" s="253">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253">
        <v>35</v>
      </c>
      <c r="K21" s="45"/>
      <c r="L21" s="64">
        <f>M21/size</f>
        <v>5.6</v>
      </c>
      <c r="M21" s="57">
        <f t="shared" si="0"/>
        <v>280</v>
      </c>
    </row>
    <row r="22" spans="2:15" x14ac:dyDescent="0.25">
      <c r="B22" s="19" t="s">
        <v>278</v>
      </c>
      <c r="C22" s="45"/>
      <c r="D22" s="247">
        <v>48</v>
      </c>
      <c r="E22" s="45"/>
      <c r="F22" s="61" t="s">
        <v>218</v>
      </c>
      <c r="G22" s="45"/>
      <c r="H22" s="384">
        <v>1</v>
      </c>
      <c r="I22" s="45"/>
      <c r="J22" s="253">
        <v>35</v>
      </c>
      <c r="K22" s="45"/>
      <c r="L22" s="64">
        <f>M22/size</f>
        <v>33.6</v>
      </c>
      <c r="M22" s="57">
        <f t="shared" si="0"/>
        <v>1680</v>
      </c>
    </row>
    <row r="23" spans="2:15" x14ac:dyDescent="0.25">
      <c r="B23" s="19"/>
      <c r="C23" s="45"/>
      <c r="D23" s="247"/>
      <c r="E23" s="45"/>
      <c r="F23" s="61"/>
      <c r="G23" s="45"/>
      <c r="H23" s="61"/>
      <c r="I23" s="45"/>
      <c r="J23" s="253"/>
      <c r="K23" s="45"/>
      <c r="L23" s="57"/>
      <c r="M23" s="57"/>
    </row>
    <row r="24" spans="2:15" ht="13.5" customHeight="1" x14ac:dyDescent="0.3">
      <c r="B24" s="20" t="s">
        <v>308</v>
      </c>
      <c r="C24" s="45"/>
      <c r="D24" s="58"/>
      <c r="E24" s="45"/>
      <c r="F24" s="47"/>
      <c r="G24" s="45"/>
      <c r="H24" s="47"/>
      <c r="I24" s="45"/>
      <c r="J24" s="56"/>
      <c r="K24" s="45"/>
      <c r="L24" s="275">
        <f>SUM(L25:L26)</f>
        <v>30</v>
      </c>
      <c r="M24" s="275">
        <f>size *L24</f>
        <v>1500</v>
      </c>
    </row>
    <row r="25" spans="2:15" x14ac:dyDescent="0.25">
      <c r="B25" s="323" t="s">
        <v>489</v>
      </c>
      <c r="C25" s="45"/>
      <c r="D25" s="247">
        <v>1</v>
      </c>
      <c r="E25" s="45"/>
      <c r="F25" s="60" t="s">
        <v>58</v>
      </c>
      <c r="G25" s="45"/>
      <c r="H25" s="384">
        <v>0.1</v>
      </c>
      <c r="I25" s="45"/>
      <c r="J25" s="386">
        <f>nativeseed</f>
        <v>300</v>
      </c>
      <c r="K25" s="45"/>
      <c r="L25" s="64">
        <f>J25*H25*D25</f>
        <v>30</v>
      </c>
      <c r="M25" s="57">
        <f>L25*size</f>
        <v>1500</v>
      </c>
    </row>
    <row r="26" spans="2:15" x14ac:dyDescent="0.25">
      <c r="B26" s="19"/>
      <c r="C26" s="45"/>
      <c r="D26" s="247"/>
      <c r="E26" s="45"/>
      <c r="F26" s="61"/>
      <c r="G26" s="45"/>
      <c r="H26" s="61"/>
      <c r="I26" s="45"/>
      <c r="J26" s="253"/>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370"/>
      <c r="I31" s="45"/>
      <c r="J31" s="21"/>
      <c r="K31" s="45"/>
      <c r="L31" s="276">
        <f>SUM(L32:L34)</f>
        <v>5.3018437499999997</v>
      </c>
      <c r="M31" s="275">
        <f>size *L31</f>
        <v>265.09218749999997</v>
      </c>
    </row>
    <row r="32" spans="2:15" x14ac:dyDescent="0.25">
      <c r="B32" s="19" t="s">
        <v>453</v>
      </c>
      <c r="C32" s="45"/>
      <c r="D32" s="391">
        <v>16</v>
      </c>
      <c r="E32" s="45"/>
      <c r="F32" s="61" t="s">
        <v>59</v>
      </c>
      <c r="G32" s="45"/>
      <c r="H32" s="377">
        <v>0.2</v>
      </c>
      <c r="I32" s="45"/>
      <c r="J32" s="386">
        <f>envoy</f>
        <v>0.82390624999999995</v>
      </c>
      <c r="K32" s="45"/>
      <c r="L32" s="64">
        <f>D32*J32*H32</f>
        <v>2.6364999999999998</v>
      </c>
      <c r="M32" s="64">
        <f>L32*size</f>
        <v>131.82499999999999</v>
      </c>
    </row>
    <row r="33" spans="2:14" x14ac:dyDescent="0.25">
      <c r="B33" s="19" t="s">
        <v>452</v>
      </c>
      <c r="C33" s="45"/>
      <c r="D33" s="391">
        <v>7</v>
      </c>
      <c r="E33" s="45"/>
      <c r="F33" s="61" t="s">
        <v>59</v>
      </c>
      <c r="G33" s="45"/>
      <c r="H33" s="377">
        <v>0.1</v>
      </c>
      <c r="I33" s="45"/>
      <c r="J33" s="386">
        <f>Milestone</f>
        <v>3.7484375000000001</v>
      </c>
      <c r="K33" s="45"/>
      <c r="L33" s="64">
        <f>D33*J33*H33</f>
        <v>2.6239062500000001</v>
      </c>
      <c r="M33" s="64">
        <f>L33*size</f>
        <v>131.1953125</v>
      </c>
    </row>
    <row r="34" spans="2:14" x14ac:dyDescent="0.25">
      <c r="B34" s="19" t="s">
        <v>451</v>
      </c>
      <c r="C34" s="45"/>
      <c r="D34" s="391">
        <v>0.78</v>
      </c>
      <c r="E34" s="45"/>
      <c r="F34" s="61" t="s">
        <v>59</v>
      </c>
      <c r="G34" s="45"/>
      <c r="H34" s="377">
        <v>0.1</v>
      </c>
      <c r="I34" s="45"/>
      <c r="J34" s="386">
        <f>Garlon</f>
        <v>0.53125</v>
      </c>
      <c r="K34" s="45"/>
      <c r="L34" s="64">
        <f>D34*J34*H34</f>
        <v>4.1437500000000002E-2</v>
      </c>
      <c r="M34" s="64">
        <f>L34*size</f>
        <v>2.0718749999999999</v>
      </c>
    </row>
    <row r="35" spans="2:14" x14ac:dyDescent="0.25">
      <c r="B35" s="19"/>
      <c r="C35" s="45"/>
      <c r="D35" s="391"/>
      <c r="E35" s="45"/>
      <c r="F35" s="61"/>
      <c r="G35" s="45"/>
      <c r="H35" s="377"/>
      <c r="I35" s="45"/>
      <c r="J35" s="386"/>
      <c r="K35" s="45"/>
      <c r="L35" s="64"/>
      <c r="M35" s="64"/>
    </row>
    <row r="36" spans="2:14" x14ac:dyDescent="0.25">
      <c r="B36" s="19"/>
      <c r="C36" s="45"/>
      <c r="D36" s="391"/>
      <c r="E36" s="45"/>
      <c r="F36" s="61"/>
      <c r="G36" s="45"/>
      <c r="H36" s="371"/>
      <c r="I36" s="45"/>
      <c r="J36" s="386"/>
      <c r="K36" s="45"/>
      <c r="L36" s="64"/>
      <c r="M36" s="64"/>
    </row>
    <row r="37" spans="2:14" ht="5.0999999999999996" customHeight="1" x14ac:dyDescent="0.25">
      <c r="B37" s="45"/>
      <c r="C37" s="45"/>
      <c r="D37" s="45"/>
      <c r="E37" s="45"/>
      <c r="F37" s="45"/>
      <c r="G37" s="45"/>
      <c r="H37" s="47"/>
      <c r="I37" s="45"/>
      <c r="J37" s="45"/>
      <c r="K37" s="45"/>
      <c r="L37" s="64"/>
      <c r="M37" s="64"/>
    </row>
    <row r="38" spans="2:14" x14ac:dyDescent="0.25">
      <c r="B38" s="20" t="s">
        <v>191</v>
      </c>
      <c r="C38" s="45"/>
      <c r="D38" s="67"/>
      <c r="E38" s="45"/>
      <c r="F38" s="47"/>
      <c r="G38" s="45"/>
      <c r="H38" s="47"/>
      <c r="I38" s="45"/>
      <c r="J38" s="20"/>
      <c r="K38" s="45"/>
      <c r="L38" s="276">
        <f>SUM(L39:L43)</f>
        <v>7.4503999999999992</v>
      </c>
      <c r="M38" s="275">
        <f>size *L38</f>
        <v>372.52</v>
      </c>
      <c r="N38" s="351" t="s">
        <v>474</v>
      </c>
    </row>
    <row r="39" spans="2:14" x14ac:dyDescent="0.25">
      <c r="B39" s="19" t="s">
        <v>106</v>
      </c>
      <c r="C39" s="45"/>
      <c r="D39" s="256">
        <f>'Machinery Costs'!O84</f>
        <v>0.33789473684210525</v>
      </c>
      <c r="E39" s="45"/>
      <c r="F39" s="61" t="s">
        <v>96</v>
      </c>
      <c r="G39" s="45"/>
      <c r="H39" s="47"/>
      <c r="I39" s="45"/>
      <c r="J39" s="253">
        <f>'Input Prices'!D14</f>
        <v>3.23</v>
      </c>
      <c r="K39" s="45"/>
      <c r="L39" s="64">
        <f>D39*J39</f>
        <v>1.0913999999999999</v>
      </c>
      <c r="M39" s="64">
        <f>L39*size</f>
        <v>54.569999999999993</v>
      </c>
      <c r="N39" s="28" t="s">
        <v>333</v>
      </c>
    </row>
    <row r="40" spans="2:14" ht="12.75" customHeight="1" x14ac:dyDescent="0.25">
      <c r="B40" s="86" t="s">
        <v>95</v>
      </c>
      <c r="C40" s="45"/>
      <c r="D40" s="203">
        <v>1</v>
      </c>
      <c r="E40" s="45"/>
      <c r="F40" s="204" t="s">
        <v>58</v>
      </c>
      <c r="G40" s="45"/>
      <c r="H40" s="47"/>
      <c r="I40" s="45"/>
      <c r="J40" s="254">
        <f>'Machinery Costs'!K84</f>
        <v>0.14400000000000002</v>
      </c>
      <c r="K40" s="45"/>
      <c r="L40" s="64">
        <f>D40*J40</f>
        <v>0.14400000000000002</v>
      </c>
      <c r="M40" s="64">
        <f>L40*size</f>
        <v>7.2000000000000011</v>
      </c>
    </row>
    <row r="41" spans="2:14" x14ac:dyDescent="0.25">
      <c r="B41" s="86" t="s">
        <v>60</v>
      </c>
      <c r="C41" s="45"/>
      <c r="D41" s="205">
        <v>1</v>
      </c>
      <c r="E41" s="45"/>
      <c r="F41" s="61" t="s">
        <v>58</v>
      </c>
      <c r="G41" s="45"/>
      <c r="H41" s="47"/>
      <c r="I41" s="45"/>
      <c r="J41" s="255">
        <f>'Machinery Costs'!I84</f>
        <v>0.38200000000000001</v>
      </c>
      <c r="K41" s="45"/>
      <c r="L41" s="64">
        <f>D41*J41</f>
        <v>0.38200000000000001</v>
      </c>
      <c r="M41" s="64">
        <f>L41*size</f>
        <v>19.100000000000001</v>
      </c>
    </row>
    <row r="42" spans="2:14" x14ac:dyDescent="0.25">
      <c r="B42" s="86" t="s">
        <v>140</v>
      </c>
      <c r="C42" s="45"/>
      <c r="D42" s="256">
        <f>'Machinery Costs'!N84</f>
        <v>0.20832142857142855</v>
      </c>
      <c r="E42" s="45"/>
      <c r="F42" s="61" t="s">
        <v>218</v>
      </c>
      <c r="G42" s="45"/>
      <c r="H42" s="47"/>
      <c r="I42" s="45"/>
      <c r="J42" s="253">
        <f>'Input Prices'!D47</f>
        <v>28</v>
      </c>
      <c r="K42" s="45"/>
      <c r="L42" s="64">
        <f>D42*J42</f>
        <v>5.8329999999999993</v>
      </c>
      <c r="M42" s="64">
        <f>L42*size</f>
        <v>291.64999999999998</v>
      </c>
      <c r="N42" s="28" t="s">
        <v>336</v>
      </c>
    </row>
    <row r="43" spans="2:14" x14ac:dyDescent="0.25">
      <c r="B43" s="86"/>
      <c r="C43" s="45"/>
      <c r="D43" s="60"/>
      <c r="E43" s="45"/>
      <c r="F43" s="61"/>
      <c r="G43" s="45"/>
      <c r="H43" s="47"/>
      <c r="I43" s="45"/>
      <c r="J43" s="248"/>
      <c r="K43" s="45"/>
      <c r="L43" s="64">
        <f>D43*J43</f>
        <v>0</v>
      </c>
      <c r="M43" s="64">
        <f>E43*K43</f>
        <v>0</v>
      </c>
    </row>
    <row r="44" spans="2:14" ht="5.25" customHeight="1" x14ac:dyDescent="0.25">
      <c r="B44" s="45"/>
      <c r="C44" s="45"/>
      <c r="D44" s="46"/>
      <c r="E44" s="45"/>
      <c r="F44" s="47"/>
      <c r="G44" s="45"/>
      <c r="H44" s="47"/>
      <c r="I44" s="45"/>
      <c r="J44" s="56"/>
      <c r="K44" s="45"/>
      <c r="L44" s="64"/>
      <c r="M44" s="64"/>
    </row>
    <row r="45" spans="2:14" x14ac:dyDescent="0.25">
      <c r="B45" s="20" t="s">
        <v>133</v>
      </c>
      <c r="C45" s="45"/>
      <c r="D45" s="67"/>
      <c r="E45" s="45"/>
      <c r="F45" s="47"/>
      <c r="G45" s="45"/>
      <c r="H45" s="47"/>
      <c r="I45" s="45"/>
      <c r="J45" s="56"/>
      <c r="K45" s="45"/>
      <c r="L45" s="276">
        <f>SUM(L46:L48)</f>
        <v>0</v>
      </c>
      <c r="M45" s="275">
        <f>size *L45</f>
        <v>0</v>
      </c>
    </row>
    <row r="46" spans="2:14" x14ac:dyDescent="0.25">
      <c r="B46" s="19"/>
      <c r="C46" s="45"/>
      <c r="D46" s="257"/>
      <c r="E46" s="45"/>
      <c r="F46" s="61" t="s">
        <v>218</v>
      </c>
      <c r="G46" s="45"/>
      <c r="H46" s="61"/>
      <c r="I46" s="45"/>
      <c r="J46" s="253"/>
      <c r="K46" s="45"/>
      <c r="L46" s="64">
        <f t="shared" ref="L46:M48" si="1">D46*J46</f>
        <v>0</v>
      </c>
      <c r="M46" s="64">
        <f t="shared" si="1"/>
        <v>0</v>
      </c>
    </row>
    <row r="47" spans="2:14" x14ac:dyDescent="0.25">
      <c r="B47" s="19"/>
      <c r="C47" s="45"/>
      <c r="D47" s="257"/>
      <c r="E47" s="45"/>
      <c r="F47" s="61" t="s">
        <v>218</v>
      </c>
      <c r="G47" s="45"/>
      <c r="H47" s="61"/>
      <c r="I47" s="45"/>
      <c r="J47" s="253"/>
      <c r="K47" s="45"/>
      <c r="L47" s="64">
        <f t="shared" si="1"/>
        <v>0</v>
      </c>
      <c r="M47" s="64">
        <f t="shared" si="1"/>
        <v>0</v>
      </c>
    </row>
    <row r="48" spans="2:14" x14ac:dyDescent="0.25">
      <c r="B48" s="19"/>
      <c r="C48" s="45"/>
      <c r="D48" s="249"/>
      <c r="E48" s="45"/>
      <c r="F48" s="61"/>
      <c r="G48" s="45"/>
      <c r="H48" s="61"/>
      <c r="I48" s="45"/>
      <c r="J48" s="250"/>
      <c r="K48" s="45"/>
      <c r="L48" s="64">
        <f t="shared" si="1"/>
        <v>0</v>
      </c>
      <c r="M48" s="64">
        <f t="shared" si="1"/>
        <v>0</v>
      </c>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47"/>
      <c r="I51" s="45"/>
      <c r="J51" s="46"/>
      <c r="K51" s="45"/>
      <c r="L51" s="57">
        <f>operint*(L45+L38+L31+L27+L24+L18)</f>
        <v>4.6776121875000003</v>
      </c>
      <c r="M51" s="57">
        <f>operint*(M45+M38+M31+M27+M24+M18)</f>
        <v>233.88060937500001</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47"/>
      <c r="I53" s="45"/>
      <c r="J53" s="68"/>
      <c r="K53" s="20"/>
      <c r="L53" s="22">
        <f>L45+L38+L31+L27+L24+L18+L51</f>
        <v>98.229855937500005</v>
      </c>
      <c r="M53" s="437">
        <f>size *L53</f>
        <v>4911.4927968749998</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21"/>
      <c r="I55" s="45"/>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20"/>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1.6510000000000002</v>
      </c>
      <c r="M62" s="276">
        <f>L62*size</f>
        <v>82.550000000000011</v>
      </c>
    </row>
    <row r="63" spans="2:14" ht="15" customHeight="1" x14ac:dyDescent="0.25">
      <c r="B63" s="471" t="s">
        <v>173</v>
      </c>
      <c r="C63" s="471"/>
      <c r="D63" s="471"/>
      <c r="E63" s="45"/>
      <c r="F63" s="61" t="s">
        <v>58</v>
      </c>
      <c r="G63" s="45"/>
      <c r="H63" s="47"/>
      <c r="I63" s="45"/>
      <c r="J63" s="261">
        <f>'Machinery Costs'!E84</f>
        <v>1.0130000000000001</v>
      </c>
      <c r="K63" s="45"/>
      <c r="L63" s="64">
        <f>J63</f>
        <v>1.0130000000000001</v>
      </c>
      <c r="M63" s="64">
        <f>L63*size</f>
        <v>50.650000000000006</v>
      </c>
      <c r="N63" s="351" t="s">
        <v>474</v>
      </c>
    </row>
    <row r="64" spans="2:14" ht="15" customHeight="1" x14ac:dyDescent="0.25">
      <c r="B64" s="471" t="s">
        <v>174</v>
      </c>
      <c r="C64" s="471"/>
      <c r="D64" s="471"/>
      <c r="E64" s="45"/>
      <c r="F64" s="61" t="s">
        <v>58</v>
      </c>
      <c r="G64" s="45"/>
      <c r="H64" s="47"/>
      <c r="I64" s="45"/>
      <c r="J64" s="261">
        <f>'Machinery Costs'!F84</f>
        <v>0.49399999999999999</v>
      </c>
      <c r="K64" s="45"/>
      <c r="L64" s="64">
        <f>J64</f>
        <v>0.49399999999999999</v>
      </c>
      <c r="M64" s="64">
        <f>L64*size</f>
        <v>24.7</v>
      </c>
    </row>
    <row r="65" spans="2:14" x14ac:dyDescent="0.25">
      <c r="B65" s="471" t="s">
        <v>17</v>
      </c>
      <c r="C65" s="471"/>
      <c r="D65" s="471"/>
      <c r="E65" s="45"/>
      <c r="F65" s="61" t="s">
        <v>58</v>
      </c>
      <c r="G65" s="45"/>
      <c r="H65" s="47"/>
      <c r="I65" s="45"/>
      <c r="J65" s="261">
        <f>'Machinery Costs'!G84</f>
        <v>0.14400000000000002</v>
      </c>
      <c r="K65" s="45"/>
      <c r="L65" s="64">
        <f>J65</f>
        <v>0.14400000000000002</v>
      </c>
      <c r="M65" s="64">
        <f>L65*size</f>
        <v>7.2000000000000011</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7"/>
      <c r="I68" s="45"/>
      <c r="J68" s="46"/>
      <c r="K68" s="45"/>
      <c r="L68" s="64"/>
      <c r="M68" s="64"/>
    </row>
    <row r="69" spans="2:14" ht="5.25" customHeight="1" x14ac:dyDescent="0.25">
      <c r="B69" s="45"/>
      <c r="C69" s="45"/>
      <c r="D69" s="46"/>
      <c r="E69" s="45"/>
      <c r="F69" s="47"/>
      <c r="G69" s="45"/>
      <c r="H69" s="47"/>
      <c r="I69" s="45"/>
      <c r="J69" s="46"/>
      <c r="K69" s="45"/>
      <c r="L69" s="64"/>
      <c r="M69" s="64"/>
    </row>
    <row r="70" spans="2:14" x14ac:dyDescent="0.25">
      <c r="B70" s="20" t="s">
        <v>70</v>
      </c>
      <c r="C70" s="20"/>
      <c r="D70" s="68"/>
      <c r="E70" s="20"/>
      <c r="F70" s="21"/>
      <c r="G70" s="20"/>
      <c r="H70" s="45"/>
      <c r="I70" s="20"/>
      <c r="J70" s="68"/>
      <c r="K70" s="20"/>
      <c r="L70" s="22">
        <f>SUM(L57,L62,L67)</f>
        <v>69.491</v>
      </c>
      <c r="M70" s="417">
        <f>L70*size</f>
        <v>3474.55</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167.7208559375</v>
      </c>
      <c r="M72" s="417">
        <f>L72*size</f>
        <v>8386.0427968750009</v>
      </c>
    </row>
    <row r="73" spans="2:14" x14ac:dyDescent="0.25">
      <c r="B73" s="42"/>
      <c r="C73" s="42"/>
      <c r="D73" s="41"/>
      <c r="E73" s="42"/>
      <c r="F73" s="43"/>
      <c r="G73" s="42"/>
      <c r="H73" s="43"/>
      <c r="I73" s="42"/>
      <c r="J73" s="41"/>
      <c r="K73" s="42"/>
      <c r="L73" s="72"/>
      <c r="M73" s="72"/>
    </row>
    <row r="74" spans="2:14" x14ac:dyDescent="0.25">
      <c r="B74" s="73" t="s">
        <v>49</v>
      </c>
      <c r="C74" s="73"/>
      <c r="D74" s="74"/>
      <c r="E74" s="73"/>
      <c r="F74" s="75"/>
      <c r="G74" s="73"/>
      <c r="H74" s="28"/>
      <c r="I74" s="28"/>
      <c r="J74" s="74"/>
      <c r="K74" s="73"/>
      <c r="L74" s="73"/>
      <c r="M74" s="73"/>
    </row>
    <row r="75" spans="2:14" ht="15.6" x14ac:dyDescent="0.25">
      <c r="B75" s="211" t="s">
        <v>335</v>
      </c>
      <c r="C75" s="73"/>
      <c r="D75" s="74"/>
      <c r="E75" s="73"/>
      <c r="F75" s="75"/>
      <c r="G75" s="73"/>
      <c r="H75" s="28"/>
      <c r="I75" s="28"/>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091E5C6E-F925-43AD-90D3-8E558A37C0A5}"/>
    <hyperlink ref="N63" location="'Machinery Costs'!Print_Area" display="See Machinery Costs tab for operations." xr:uid="{68CDA03F-FAC8-4F31-B213-34267713CE7F}"/>
  </hyperlink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30321-1070-48C3-9CFE-1D6B528E1625}">
  <dimension ref="A1:AI119"/>
  <sheetViews>
    <sheetView workbookViewId="0">
      <selection activeCell="L33" sqref="L33"/>
    </sheetView>
  </sheetViews>
  <sheetFormatPr defaultColWidth="8.6640625" defaultRowHeight="13.2" x14ac:dyDescent="0.25"/>
  <cols>
    <col min="1" max="1" width="3.109375" style="28" customWidth="1"/>
    <col min="2" max="2" width="31.2187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14"/>
      <c r="C7" s="314"/>
      <c r="D7" s="315"/>
      <c r="E7" s="315"/>
      <c r="F7" s="315"/>
      <c r="G7" s="315"/>
      <c r="H7" s="350"/>
      <c r="I7" s="350"/>
      <c r="J7" s="315"/>
      <c r="K7" s="315"/>
      <c r="L7" s="29"/>
      <c r="M7" s="29"/>
    </row>
    <row r="8" spans="1:35" s="28" customFormat="1" x14ac:dyDescent="0.25">
      <c r="B8" s="334" t="s">
        <v>330</v>
      </c>
      <c r="C8" s="335">
        <v>50</v>
      </c>
      <c r="D8" s="315"/>
      <c r="E8" s="315"/>
      <c r="F8" s="315"/>
      <c r="G8" s="315"/>
      <c r="H8" s="350"/>
      <c r="I8" s="350"/>
      <c r="J8" s="315"/>
      <c r="K8" s="315"/>
      <c r="L8" s="29"/>
      <c r="M8" s="29"/>
    </row>
    <row r="9" spans="1:35" s="28" customFormat="1" ht="18" customHeight="1" x14ac:dyDescent="0.25">
      <c r="D9" s="29"/>
      <c r="F9" s="30"/>
      <c r="J9" s="29"/>
    </row>
    <row r="10" spans="1:35" s="32" customFormat="1" ht="31.5" customHeight="1" x14ac:dyDescent="0.3">
      <c r="A10" s="31"/>
      <c r="B10" s="476" t="s">
        <v>389</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c r="N18" s="28" t="s">
        <v>473</v>
      </c>
    </row>
    <row r="19" spans="2:15" x14ac:dyDescent="0.25">
      <c r="B19" s="19" t="s">
        <v>272</v>
      </c>
      <c r="C19" s="45"/>
      <c r="D19" s="391">
        <v>4</v>
      </c>
      <c r="E19" s="45"/>
      <c r="F19" s="61" t="s">
        <v>218</v>
      </c>
      <c r="G19" s="45"/>
      <c r="H19" s="384">
        <v>1</v>
      </c>
      <c r="I19" s="45"/>
      <c r="J19" s="253">
        <v>35</v>
      </c>
      <c r="K19" s="45"/>
      <c r="L19" s="64">
        <f>M19/size</f>
        <v>2.8</v>
      </c>
      <c r="M19" s="57">
        <f>J19*D19*H19</f>
        <v>140</v>
      </c>
    </row>
    <row r="20" spans="2:15" x14ac:dyDescent="0.25">
      <c r="B20" s="19" t="s">
        <v>302</v>
      </c>
      <c r="C20" s="45"/>
      <c r="D20" s="391">
        <v>8</v>
      </c>
      <c r="E20" s="45"/>
      <c r="F20" s="61" t="s">
        <v>218</v>
      </c>
      <c r="G20" s="45"/>
      <c r="H20" s="384">
        <v>1</v>
      </c>
      <c r="I20" s="45"/>
      <c r="J20" s="253">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253">
        <v>35</v>
      </c>
      <c r="K21" s="45"/>
      <c r="L21" s="64">
        <f>M21/size</f>
        <v>5.6</v>
      </c>
      <c r="M21" s="57">
        <f t="shared" si="0"/>
        <v>280</v>
      </c>
    </row>
    <row r="22" spans="2:15" x14ac:dyDescent="0.25">
      <c r="B22" s="19" t="s">
        <v>278</v>
      </c>
      <c r="C22" s="45"/>
      <c r="D22" s="247">
        <v>48</v>
      </c>
      <c r="E22" s="45"/>
      <c r="F22" s="61" t="s">
        <v>218</v>
      </c>
      <c r="G22" s="45"/>
      <c r="H22" s="384">
        <v>1</v>
      </c>
      <c r="I22" s="45"/>
      <c r="J22" s="253">
        <v>35</v>
      </c>
      <c r="K22" s="45"/>
      <c r="L22" s="64">
        <f>M22/size</f>
        <v>33.6</v>
      </c>
      <c r="M22" s="57">
        <f t="shared" si="0"/>
        <v>1680</v>
      </c>
    </row>
    <row r="23" spans="2:15" x14ac:dyDescent="0.25">
      <c r="B23" s="19"/>
      <c r="C23" s="45"/>
      <c r="D23" s="247"/>
      <c r="E23" s="45"/>
      <c r="F23" s="61"/>
      <c r="G23" s="45"/>
      <c r="H23" s="61"/>
      <c r="I23" s="45"/>
      <c r="J23" s="253"/>
      <c r="K23" s="45"/>
      <c r="L23" s="57"/>
      <c r="M23" s="57"/>
    </row>
    <row r="24" spans="2:15" ht="13.5" customHeight="1" x14ac:dyDescent="0.3">
      <c r="B24" s="20" t="s">
        <v>308</v>
      </c>
      <c r="C24" s="45"/>
      <c r="D24" s="58"/>
      <c r="E24" s="45"/>
      <c r="F24" s="47"/>
      <c r="G24" s="45"/>
      <c r="H24" s="47"/>
      <c r="I24" s="45"/>
      <c r="J24" s="56"/>
      <c r="K24" s="45"/>
      <c r="L24" s="275">
        <f>SUM(L25:L26)</f>
        <v>30</v>
      </c>
      <c r="M24" s="275">
        <f>size *L24</f>
        <v>1500</v>
      </c>
    </row>
    <row r="25" spans="2:15" x14ac:dyDescent="0.25">
      <c r="B25" s="323" t="s">
        <v>489</v>
      </c>
      <c r="C25" s="45"/>
      <c r="D25" s="247">
        <v>1</v>
      </c>
      <c r="E25" s="45"/>
      <c r="F25" s="60" t="s">
        <v>58</v>
      </c>
      <c r="G25" s="45"/>
      <c r="H25" s="384">
        <v>0.1</v>
      </c>
      <c r="I25" s="45"/>
      <c r="J25" s="386">
        <f>nativeseed</f>
        <v>300</v>
      </c>
      <c r="K25" s="45"/>
      <c r="L25" s="64">
        <f>J25*H25*D25</f>
        <v>30</v>
      </c>
      <c r="M25" s="57">
        <f>L25*size</f>
        <v>1500</v>
      </c>
    </row>
    <row r="26" spans="2:15" x14ac:dyDescent="0.25">
      <c r="B26" s="19"/>
      <c r="C26" s="45"/>
      <c r="D26" s="247"/>
      <c r="E26" s="45"/>
      <c r="F26" s="61"/>
      <c r="G26" s="45"/>
      <c r="H26" s="61"/>
      <c r="I26" s="45"/>
      <c r="J26" s="253"/>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370"/>
      <c r="I31" s="45"/>
      <c r="J31" s="21"/>
      <c r="K31" s="45"/>
      <c r="L31" s="276">
        <f>SUM(L32:L34)</f>
        <v>3.9835937499999998</v>
      </c>
      <c r="M31" s="275">
        <f>size *L31</f>
        <v>199.1796875</v>
      </c>
    </row>
    <row r="32" spans="2:15" x14ac:dyDescent="0.25">
      <c r="B32" s="19" t="s">
        <v>453</v>
      </c>
      <c r="C32" s="45"/>
      <c r="D32" s="391">
        <v>16</v>
      </c>
      <c r="E32" s="45"/>
      <c r="F32" s="61" t="s">
        <v>59</v>
      </c>
      <c r="G32" s="45"/>
      <c r="H32" s="377">
        <v>0.1</v>
      </c>
      <c r="I32" s="45"/>
      <c r="J32" s="386">
        <f>envoy</f>
        <v>0.82390624999999995</v>
      </c>
      <c r="K32" s="45"/>
      <c r="L32" s="64">
        <f>D32*J32*H32</f>
        <v>1.3182499999999999</v>
      </c>
      <c r="M32" s="64">
        <f>L32*size</f>
        <v>65.912499999999994</v>
      </c>
    </row>
    <row r="33" spans="2:17" x14ac:dyDescent="0.25">
      <c r="B33" s="19" t="s">
        <v>452</v>
      </c>
      <c r="C33" s="45"/>
      <c r="D33" s="391">
        <v>7</v>
      </c>
      <c r="E33" s="45"/>
      <c r="F33" s="61" t="s">
        <v>59</v>
      </c>
      <c r="G33" s="45"/>
      <c r="H33" s="377">
        <v>0.1</v>
      </c>
      <c r="I33" s="45"/>
      <c r="J33" s="386">
        <f>Milestone</f>
        <v>3.7484375000000001</v>
      </c>
      <c r="K33" s="45"/>
      <c r="L33" s="64">
        <f>D33*J33*H33</f>
        <v>2.6239062500000001</v>
      </c>
      <c r="M33" s="64">
        <f>L33*size</f>
        <v>131.1953125</v>
      </c>
    </row>
    <row r="34" spans="2:17" x14ac:dyDescent="0.25">
      <c r="B34" s="19" t="s">
        <v>451</v>
      </c>
      <c r="C34" s="45"/>
      <c r="D34" s="391">
        <v>0.78</v>
      </c>
      <c r="E34" s="45"/>
      <c r="F34" s="61" t="s">
        <v>59</v>
      </c>
      <c r="G34" s="45"/>
      <c r="H34" s="377">
        <v>0.1</v>
      </c>
      <c r="I34" s="45"/>
      <c r="J34" s="386">
        <f>Garlon</f>
        <v>0.53125</v>
      </c>
      <c r="K34" s="45"/>
      <c r="L34" s="64">
        <f>D34*J34*H34</f>
        <v>4.1437500000000002E-2</v>
      </c>
      <c r="M34" s="64">
        <f>L34*size</f>
        <v>2.0718749999999999</v>
      </c>
    </row>
    <row r="35" spans="2:17" x14ac:dyDescent="0.25">
      <c r="B35" s="19"/>
      <c r="C35" s="45"/>
      <c r="D35" s="391"/>
      <c r="E35" s="45"/>
      <c r="F35" s="61"/>
      <c r="G35" s="45"/>
      <c r="H35" s="371"/>
      <c r="I35" s="45"/>
      <c r="J35" s="386"/>
      <c r="K35" s="45"/>
      <c r="L35" s="64"/>
      <c r="M35" s="64"/>
    </row>
    <row r="36" spans="2:17" x14ac:dyDescent="0.25">
      <c r="B36" s="19"/>
      <c r="C36" s="45"/>
      <c r="D36" s="391"/>
      <c r="E36" s="45"/>
      <c r="F36" s="61"/>
      <c r="G36" s="45"/>
      <c r="H36" s="371"/>
      <c r="I36" s="45"/>
      <c r="J36" s="386"/>
      <c r="K36" s="45"/>
      <c r="L36" s="64"/>
      <c r="M36" s="64"/>
    </row>
    <row r="37" spans="2:17" ht="5.0999999999999996" customHeight="1" x14ac:dyDescent="0.25">
      <c r="B37" s="45"/>
      <c r="C37" s="45"/>
      <c r="D37" s="45"/>
      <c r="E37" s="45"/>
      <c r="F37" s="45"/>
      <c r="G37" s="45"/>
      <c r="H37" s="47"/>
      <c r="I37" s="45"/>
      <c r="J37" s="45"/>
      <c r="K37" s="45"/>
      <c r="L37" s="64"/>
      <c r="M37" s="64"/>
    </row>
    <row r="38" spans="2:17" x14ac:dyDescent="0.25">
      <c r="B38" s="20" t="s">
        <v>191</v>
      </c>
      <c r="C38" s="45"/>
      <c r="D38" s="67"/>
      <c r="E38" s="45"/>
      <c r="F38" s="47"/>
      <c r="G38" s="45"/>
      <c r="H38" s="47"/>
      <c r="I38" s="45"/>
      <c r="J38" s="20"/>
      <c r="K38" s="45"/>
      <c r="L38" s="276">
        <f>SUM(L39:L43)</f>
        <v>3.8832333333333331</v>
      </c>
      <c r="M38" s="275">
        <f>size *L38</f>
        <v>194.16166666666666</v>
      </c>
      <c r="N38" s="351" t="s">
        <v>474</v>
      </c>
      <c r="O38" s="351"/>
      <c r="P38" s="351"/>
      <c r="Q38" s="351"/>
    </row>
    <row r="39" spans="2:17" x14ac:dyDescent="0.25">
      <c r="B39" s="19" t="s">
        <v>106</v>
      </c>
      <c r="C39" s="45"/>
      <c r="D39" s="256">
        <f>'Machinery Costs'!O96</f>
        <v>0.22035087719298244</v>
      </c>
      <c r="E39" s="45"/>
      <c r="F39" s="61" t="s">
        <v>96</v>
      </c>
      <c r="G39" s="45"/>
      <c r="H39" s="47"/>
      <c r="I39" s="45"/>
      <c r="J39" s="253">
        <f>'Input Prices'!D14</f>
        <v>3.23</v>
      </c>
      <c r="K39" s="45"/>
      <c r="L39" s="64">
        <f>D39*J39</f>
        <v>0.71173333333333322</v>
      </c>
      <c r="M39" s="64">
        <f>L39*size</f>
        <v>35.586666666666659</v>
      </c>
      <c r="N39" s="28" t="s">
        <v>333</v>
      </c>
    </row>
    <row r="40" spans="2:17" ht="12.75" customHeight="1" x14ac:dyDescent="0.25">
      <c r="B40" s="86" t="s">
        <v>95</v>
      </c>
      <c r="C40" s="45"/>
      <c r="D40" s="203">
        <v>1</v>
      </c>
      <c r="E40" s="45"/>
      <c r="F40" s="204" t="s">
        <v>58</v>
      </c>
      <c r="G40" s="45"/>
      <c r="H40" s="47"/>
      <c r="I40" s="45"/>
      <c r="J40" s="254">
        <f>'Machinery Costs'!K96</f>
        <v>9.4000000000000028E-2</v>
      </c>
      <c r="K40" s="45"/>
      <c r="L40" s="64">
        <f>D40*J40</f>
        <v>9.4000000000000028E-2</v>
      </c>
      <c r="M40" s="64">
        <f>L40*size</f>
        <v>4.7000000000000011</v>
      </c>
    </row>
    <row r="41" spans="2:17" x14ac:dyDescent="0.25">
      <c r="B41" s="86" t="s">
        <v>60</v>
      </c>
      <c r="C41" s="45"/>
      <c r="D41" s="205">
        <v>1</v>
      </c>
      <c r="E41" s="45"/>
      <c r="F41" s="61" t="s">
        <v>58</v>
      </c>
      <c r="G41" s="45"/>
      <c r="H41" s="47"/>
      <c r="I41" s="45"/>
      <c r="J41" s="255">
        <f>'Machinery Costs'!I96</f>
        <v>0.26950000000000002</v>
      </c>
      <c r="K41" s="45"/>
      <c r="L41" s="64">
        <f>D41*J41</f>
        <v>0.26950000000000002</v>
      </c>
      <c r="M41" s="64">
        <f>L41*size</f>
        <v>13.475000000000001</v>
      </c>
    </row>
    <row r="42" spans="2:17" x14ac:dyDescent="0.25">
      <c r="B42" s="86" t="s">
        <v>140</v>
      </c>
      <c r="C42" s="45"/>
      <c r="D42" s="256">
        <f>'Machinery Costs'!N96</f>
        <v>0.10028571428571428</v>
      </c>
      <c r="E42" s="45"/>
      <c r="F42" s="61" t="s">
        <v>218</v>
      </c>
      <c r="G42" s="45"/>
      <c r="H42" s="377">
        <v>0</v>
      </c>
      <c r="I42" s="45"/>
      <c r="J42" s="253">
        <f>'Input Prices'!D47</f>
        <v>28</v>
      </c>
      <c r="K42" s="45"/>
      <c r="L42" s="64">
        <f>D42*J42</f>
        <v>2.8079999999999998</v>
      </c>
      <c r="M42" s="64">
        <f>L42*size</f>
        <v>140.39999999999998</v>
      </c>
    </row>
    <row r="43" spans="2:17" x14ac:dyDescent="0.25">
      <c r="B43" s="86"/>
      <c r="C43" s="45"/>
      <c r="D43" s="60"/>
      <c r="E43" s="45"/>
      <c r="F43" s="61"/>
      <c r="G43" s="45"/>
      <c r="H43" s="61"/>
      <c r="I43" s="45"/>
      <c r="J43" s="248"/>
      <c r="K43" s="45"/>
      <c r="L43" s="64">
        <f>D43*J43</f>
        <v>0</v>
      </c>
      <c r="M43" s="64">
        <f>E43*K43</f>
        <v>0</v>
      </c>
    </row>
    <row r="44" spans="2:17" ht="5.25" customHeight="1" x14ac:dyDescent="0.25">
      <c r="B44" s="45"/>
      <c r="C44" s="45"/>
      <c r="D44" s="46"/>
      <c r="E44" s="45"/>
      <c r="F44" s="47"/>
      <c r="G44" s="45"/>
      <c r="H44" s="61"/>
      <c r="I44" s="45"/>
      <c r="J44" s="56"/>
      <c r="K44" s="45"/>
      <c r="L44" s="64"/>
      <c r="M44" s="64"/>
    </row>
    <row r="45" spans="2:17" x14ac:dyDescent="0.25">
      <c r="B45" s="20" t="s">
        <v>133</v>
      </c>
      <c r="C45" s="45"/>
      <c r="D45" s="67"/>
      <c r="E45" s="45"/>
      <c r="F45" s="47"/>
      <c r="G45" s="45"/>
      <c r="H45" s="61"/>
      <c r="I45" s="45"/>
      <c r="J45" s="56"/>
      <c r="K45" s="45"/>
      <c r="L45" s="276">
        <f>SUM(L46:L48)</f>
        <v>0</v>
      </c>
      <c r="M45" s="275">
        <f>size *L45</f>
        <v>0</v>
      </c>
    </row>
    <row r="46" spans="2:17" x14ac:dyDescent="0.25">
      <c r="B46" s="19"/>
      <c r="C46" s="45"/>
      <c r="D46" s="257"/>
      <c r="E46" s="45"/>
      <c r="F46" s="61" t="s">
        <v>218</v>
      </c>
      <c r="G46" s="45"/>
      <c r="H46" s="47"/>
      <c r="I46" s="45"/>
      <c r="J46" s="253"/>
      <c r="K46" s="45"/>
      <c r="L46" s="64">
        <f t="shared" ref="L46:M48" si="1">D46*J46</f>
        <v>0</v>
      </c>
      <c r="M46" s="64">
        <f t="shared" si="1"/>
        <v>0</v>
      </c>
    </row>
    <row r="47" spans="2:17" x14ac:dyDescent="0.25">
      <c r="B47" s="19"/>
      <c r="C47" s="45"/>
      <c r="D47" s="257"/>
      <c r="E47" s="45"/>
      <c r="F47" s="61" t="s">
        <v>218</v>
      </c>
      <c r="G47" s="45"/>
      <c r="H47" s="47"/>
      <c r="I47" s="45"/>
      <c r="J47" s="253"/>
      <c r="K47" s="45"/>
      <c r="L47" s="64">
        <f t="shared" si="1"/>
        <v>0</v>
      </c>
      <c r="M47" s="64">
        <f t="shared" si="1"/>
        <v>0</v>
      </c>
    </row>
    <row r="48" spans="2:17" x14ac:dyDescent="0.25">
      <c r="B48" s="19"/>
      <c r="C48" s="45"/>
      <c r="D48" s="249"/>
      <c r="E48" s="45"/>
      <c r="F48" s="61"/>
      <c r="G48" s="45"/>
      <c r="H48" s="47"/>
      <c r="I48" s="45"/>
      <c r="J48" s="250"/>
      <c r="K48" s="45"/>
      <c r="L48" s="64">
        <f t="shared" si="1"/>
        <v>0</v>
      </c>
      <c r="M48" s="64">
        <f t="shared" si="1"/>
        <v>0</v>
      </c>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21"/>
      <c r="I51" s="45"/>
      <c r="J51" s="46"/>
      <c r="K51" s="45"/>
      <c r="L51" s="57">
        <f>operint*(L45+L38+L31+L27+L24+L18)</f>
        <v>4.4333413541666671</v>
      </c>
      <c r="M51" s="57">
        <f>operint*(M45+M38+M31+M27+M24+M18)</f>
        <v>221.66706770833335</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47"/>
      <c r="I53" s="20"/>
      <c r="J53" s="68"/>
      <c r="K53" s="20"/>
      <c r="L53" s="22">
        <f>L45+L38+L31+L27+L24+L18+L51</f>
        <v>93.100168437500017</v>
      </c>
      <c r="M53" s="437">
        <f>size *L53</f>
        <v>4655.0084218750007</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47"/>
      <c r="I55" s="45"/>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45"/>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1.0434999999999999</v>
      </c>
      <c r="M62" s="276">
        <f>L62*size</f>
        <v>52.174999999999997</v>
      </c>
    </row>
    <row r="63" spans="2:14" ht="15" customHeight="1" x14ac:dyDescent="0.25">
      <c r="B63" s="471" t="s">
        <v>173</v>
      </c>
      <c r="C63" s="471"/>
      <c r="D63" s="471"/>
      <c r="E63" s="45"/>
      <c r="F63" s="61" t="s">
        <v>58</v>
      </c>
      <c r="G63" s="45"/>
      <c r="H63" s="47"/>
      <c r="I63" s="45"/>
      <c r="J63" s="261">
        <f>'Machinery Costs'!E96</f>
        <v>0.59799999999999998</v>
      </c>
      <c r="K63" s="45"/>
      <c r="L63" s="64">
        <f>J63</f>
        <v>0.59799999999999998</v>
      </c>
      <c r="M63" s="64">
        <f>L63*size</f>
        <v>29.9</v>
      </c>
      <c r="N63" s="351" t="s">
        <v>474</v>
      </c>
    </row>
    <row r="64" spans="2:14" ht="15" customHeight="1" x14ac:dyDescent="0.25">
      <c r="B64" s="471" t="s">
        <v>174</v>
      </c>
      <c r="C64" s="471"/>
      <c r="D64" s="471"/>
      <c r="E64" s="45"/>
      <c r="F64" s="61" t="s">
        <v>58</v>
      </c>
      <c r="G64" s="45"/>
      <c r="H64" s="47"/>
      <c r="I64" s="45"/>
      <c r="J64" s="261">
        <f>'Machinery Costs'!F96</f>
        <v>0.33149999999999991</v>
      </c>
      <c r="K64" s="45"/>
      <c r="L64" s="64">
        <f>J64</f>
        <v>0.33149999999999991</v>
      </c>
      <c r="M64" s="64">
        <f>L64*size</f>
        <v>16.574999999999996</v>
      </c>
    </row>
    <row r="65" spans="2:14" x14ac:dyDescent="0.25">
      <c r="B65" s="471" t="s">
        <v>17</v>
      </c>
      <c r="C65" s="471"/>
      <c r="D65" s="471"/>
      <c r="E65" s="45"/>
      <c r="F65" s="61" t="s">
        <v>58</v>
      </c>
      <c r="G65" s="45"/>
      <c r="H65" s="47"/>
      <c r="I65" s="45"/>
      <c r="J65" s="261">
        <f>'Machinery Costs'!G96</f>
        <v>0.11400000000000002</v>
      </c>
      <c r="K65" s="45"/>
      <c r="L65" s="64">
        <f>J65</f>
        <v>0.11400000000000002</v>
      </c>
      <c r="M65" s="64">
        <f>L65*size</f>
        <v>5.7000000000000011</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20"/>
      <c r="I68" s="45"/>
      <c r="J68" s="46"/>
      <c r="K68" s="45"/>
      <c r="L68" s="64"/>
      <c r="M68" s="64"/>
    </row>
    <row r="69" spans="2:14" ht="5.25" customHeight="1" x14ac:dyDescent="0.25">
      <c r="B69" s="45"/>
      <c r="C69" s="45"/>
      <c r="D69" s="46"/>
      <c r="E69" s="45"/>
      <c r="F69" s="47"/>
      <c r="G69" s="45"/>
      <c r="H69" s="54"/>
      <c r="I69" s="50"/>
      <c r="J69" s="46"/>
      <c r="K69" s="45"/>
      <c r="L69" s="64"/>
      <c r="M69" s="64"/>
    </row>
    <row r="70" spans="2:14" x14ac:dyDescent="0.25">
      <c r="B70" s="20" t="s">
        <v>70</v>
      </c>
      <c r="C70" s="20"/>
      <c r="D70" s="68"/>
      <c r="E70" s="20"/>
      <c r="F70" s="21"/>
      <c r="G70" s="20"/>
      <c r="H70" s="45"/>
      <c r="I70" s="20"/>
      <c r="J70" s="68"/>
      <c r="K70" s="20"/>
      <c r="L70" s="22">
        <f>SUM(L57,L62,L67)</f>
        <v>68.883499999999998</v>
      </c>
      <c r="M70" s="417">
        <f>L70*size</f>
        <v>3444.1749999999997</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161.9836684375</v>
      </c>
      <c r="M72" s="417">
        <f>L72*size</f>
        <v>8099.183421875</v>
      </c>
    </row>
    <row r="73" spans="2:14" x14ac:dyDescent="0.25">
      <c r="B73" s="42"/>
      <c r="C73" s="42"/>
      <c r="D73" s="41"/>
      <c r="E73" s="42"/>
      <c r="F73" s="43"/>
      <c r="G73" s="42"/>
      <c r="H73" s="42"/>
      <c r="I73" s="42"/>
      <c r="J73" s="41"/>
      <c r="K73" s="42"/>
      <c r="L73" s="72"/>
      <c r="M73" s="72"/>
    </row>
    <row r="74" spans="2:14" x14ac:dyDescent="0.25">
      <c r="B74" s="73" t="s">
        <v>49</v>
      </c>
      <c r="C74" s="73"/>
      <c r="D74" s="74"/>
      <c r="E74" s="73"/>
      <c r="F74" s="75"/>
      <c r="G74" s="73"/>
      <c r="H74" s="73"/>
      <c r="I74" s="73"/>
      <c r="J74" s="74"/>
      <c r="K74" s="73"/>
      <c r="L74" s="73"/>
      <c r="M74" s="73"/>
    </row>
    <row r="75" spans="2:14" ht="15.6" x14ac:dyDescent="0.25">
      <c r="B75" s="211" t="s">
        <v>335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34C2F4E3-5AD8-40FD-ADEB-77276A90D2DB}"/>
    <hyperlink ref="N63" location="'Machinery Costs'!Print_Area" display="See Machinery Costs tab for operations." xr:uid="{8E9A63A7-E756-475F-86CA-F41C7E7EEEBC}"/>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4DED7-EF52-4606-BBDB-3860576E2740}">
  <dimension ref="A1:AI119"/>
  <sheetViews>
    <sheetView workbookViewId="0">
      <selection activeCell="L33" sqref="L33"/>
    </sheetView>
  </sheetViews>
  <sheetFormatPr defaultColWidth="8.6640625" defaultRowHeight="13.2" x14ac:dyDescent="0.25"/>
  <cols>
    <col min="1" max="1" width="3.109375" style="28" customWidth="1"/>
    <col min="2" max="2" width="31"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14"/>
      <c r="C7" s="314"/>
      <c r="D7" s="315"/>
      <c r="E7" s="315"/>
      <c r="F7" s="315"/>
      <c r="G7" s="315"/>
      <c r="H7" s="350"/>
      <c r="I7" s="350"/>
      <c r="J7" s="315"/>
      <c r="K7" s="315"/>
      <c r="L7" s="29"/>
      <c r="M7" s="29"/>
    </row>
    <row r="8" spans="1:35" s="28" customFormat="1" x14ac:dyDescent="0.25">
      <c r="B8" s="334" t="s">
        <v>330</v>
      </c>
      <c r="C8" s="335">
        <v>50</v>
      </c>
      <c r="D8" s="315"/>
      <c r="E8" s="315"/>
      <c r="F8" s="315"/>
      <c r="G8" s="315"/>
      <c r="H8" s="350"/>
      <c r="I8" s="350"/>
      <c r="J8" s="315"/>
      <c r="K8" s="315"/>
      <c r="L8" s="29"/>
      <c r="M8" s="29"/>
    </row>
    <row r="9" spans="1:35" s="28" customFormat="1" ht="18" customHeight="1" x14ac:dyDescent="0.25">
      <c r="D9" s="29"/>
      <c r="F9" s="30"/>
      <c r="J9" s="29"/>
    </row>
    <row r="10" spans="1:35" s="32" customFormat="1" ht="31.5" customHeight="1" x14ac:dyDescent="0.3">
      <c r="A10" s="31"/>
      <c r="B10" s="476" t="s">
        <v>388</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row>
    <row r="19" spans="2:15" x14ac:dyDescent="0.25">
      <c r="B19" s="19" t="s">
        <v>272</v>
      </c>
      <c r="C19" s="45"/>
      <c r="D19" s="391">
        <v>4</v>
      </c>
      <c r="E19" s="45"/>
      <c r="F19" s="61" t="s">
        <v>218</v>
      </c>
      <c r="G19" s="45"/>
      <c r="H19" s="384">
        <v>1</v>
      </c>
      <c r="I19" s="45"/>
      <c r="J19" s="253">
        <v>35</v>
      </c>
      <c r="K19" s="45"/>
      <c r="L19" s="64">
        <f>M19/size</f>
        <v>2.8</v>
      </c>
      <c r="M19" s="57">
        <f>J19*D19*H19</f>
        <v>140</v>
      </c>
    </row>
    <row r="20" spans="2:15" x14ac:dyDescent="0.25">
      <c r="B20" s="19" t="s">
        <v>302</v>
      </c>
      <c r="C20" s="45"/>
      <c r="D20" s="391">
        <v>8</v>
      </c>
      <c r="E20" s="45"/>
      <c r="F20" s="61" t="s">
        <v>218</v>
      </c>
      <c r="G20" s="45"/>
      <c r="H20" s="384">
        <v>1</v>
      </c>
      <c r="I20" s="45"/>
      <c r="J20" s="253">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253">
        <v>35</v>
      </c>
      <c r="K21" s="45"/>
      <c r="L21" s="64">
        <f>M21/size</f>
        <v>5.6</v>
      </c>
      <c r="M21" s="57">
        <f t="shared" si="0"/>
        <v>280</v>
      </c>
    </row>
    <row r="22" spans="2:15" x14ac:dyDescent="0.25">
      <c r="B22" s="19" t="s">
        <v>278</v>
      </c>
      <c r="C22" s="45"/>
      <c r="D22" s="247">
        <v>48</v>
      </c>
      <c r="E22" s="45"/>
      <c r="F22" s="61" t="s">
        <v>218</v>
      </c>
      <c r="G22" s="45"/>
      <c r="H22" s="384">
        <v>1</v>
      </c>
      <c r="I22" s="45"/>
      <c r="J22" s="253">
        <v>35</v>
      </c>
      <c r="K22" s="45"/>
      <c r="L22" s="64">
        <f>M22/size</f>
        <v>33.6</v>
      </c>
      <c r="M22" s="57">
        <f t="shared" si="0"/>
        <v>1680</v>
      </c>
    </row>
    <row r="23" spans="2:15" x14ac:dyDescent="0.25">
      <c r="B23" s="19"/>
      <c r="C23" s="45"/>
      <c r="D23" s="247"/>
      <c r="E23" s="45"/>
      <c r="F23" s="61"/>
      <c r="G23" s="45"/>
      <c r="H23" s="61"/>
      <c r="I23" s="45"/>
      <c r="J23" s="253"/>
      <c r="K23" s="45"/>
      <c r="L23" s="57"/>
      <c r="M23" s="57"/>
    </row>
    <row r="24" spans="2:15" ht="13.5" customHeight="1" x14ac:dyDescent="0.3">
      <c r="B24" s="20" t="s">
        <v>308</v>
      </c>
      <c r="C24" s="45"/>
      <c r="D24" s="58"/>
      <c r="E24" s="45"/>
      <c r="F24" s="47"/>
      <c r="G24" s="45"/>
      <c r="H24" s="47"/>
      <c r="I24" s="45"/>
      <c r="J24" s="56"/>
      <c r="K24" s="45"/>
      <c r="L24" s="275">
        <f>SUM(L25:L26)</f>
        <v>0</v>
      </c>
      <c r="M24" s="275">
        <f>size *L24</f>
        <v>0</v>
      </c>
    </row>
    <row r="25" spans="2:15" x14ac:dyDescent="0.25">
      <c r="B25" s="323"/>
      <c r="C25" s="45"/>
      <c r="D25" s="247"/>
      <c r="E25" s="45"/>
      <c r="F25" s="60"/>
      <c r="G25" s="45"/>
      <c r="H25" s="385"/>
      <c r="I25" s="45"/>
      <c r="J25" s="253"/>
      <c r="K25" s="45"/>
      <c r="L25" s="64"/>
      <c r="M25" s="57"/>
    </row>
    <row r="26" spans="2:15" x14ac:dyDescent="0.25">
      <c r="B26" s="19"/>
      <c r="C26" s="45"/>
      <c r="D26" s="247"/>
      <c r="E26" s="45"/>
      <c r="F26" s="61"/>
      <c r="G26" s="45"/>
      <c r="H26" s="61"/>
      <c r="I26" s="45"/>
      <c r="J26" s="253"/>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370"/>
      <c r="I31" s="45"/>
      <c r="J31" s="21"/>
      <c r="K31" s="45"/>
      <c r="L31" s="276">
        <f>SUM(L32:L34)</f>
        <v>1.9917968749999999</v>
      </c>
      <c r="M31" s="275">
        <f>size *L31</f>
        <v>99.58984375</v>
      </c>
    </row>
    <row r="32" spans="2:15" x14ac:dyDescent="0.25">
      <c r="B32" s="19" t="s">
        <v>453</v>
      </c>
      <c r="C32" s="45"/>
      <c r="D32" s="391">
        <v>16</v>
      </c>
      <c r="E32" s="45"/>
      <c r="F32" s="61" t="s">
        <v>59</v>
      </c>
      <c r="G32" s="45"/>
      <c r="H32" s="377">
        <v>0.05</v>
      </c>
      <c r="I32" s="45"/>
      <c r="J32" s="386">
        <f>envoy</f>
        <v>0.82390624999999995</v>
      </c>
      <c r="K32" s="45"/>
      <c r="L32" s="64">
        <f>D32*J32*H32</f>
        <v>0.65912499999999996</v>
      </c>
      <c r="M32" s="64">
        <f>L32*size</f>
        <v>32.956249999999997</v>
      </c>
    </row>
    <row r="33" spans="2:14" x14ac:dyDescent="0.25">
      <c r="B33" s="19" t="s">
        <v>452</v>
      </c>
      <c r="C33" s="45"/>
      <c r="D33" s="391">
        <v>7</v>
      </c>
      <c r="E33" s="45"/>
      <c r="F33" s="61" t="s">
        <v>59</v>
      </c>
      <c r="G33" s="45"/>
      <c r="H33" s="377">
        <v>0.05</v>
      </c>
      <c r="I33" s="45"/>
      <c r="J33" s="386">
        <f>Milestone</f>
        <v>3.7484375000000001</v>
      </c>
      <c r="K33" s="45"/>
      <c r="L33" s="64">
        <f>D33*J33*H33</f>
        <v>1.3119531250000001</v>
      </c>
      <c r="M33" s="64">
        <f>L33*size</f>
        <v>65.59765625</v>
      </c>
    </row>
    <row r="34" spans="2:14" x14ac:dyDescent="0.25">
      <c r="B34" s="19" t="s">
        <v>451</v>
      </c>
      <c r="C34" s="45"/>
      <c r="D34" s="391">
        <v>0.78</v>
      </c>
      <c r="E34" s="45"/>
      <c r="F34" s="61" t="s">
        <v>59</v>
      </c>
      <c r="G34" s="45"/>
      <c r="H34" s="377">
        <v>0.05</v>
      </c>
      <c r="I34" s="45"/>
      <c r="J34" s="386">
        <f>Garlon</f>
        <v>0.53125</v>
      </c>
      <c r="K34" s="45"/>
      <c r="L34" s="64">
        <f>D34*J34*H34</f>
        <v>2.0718750000000001E-2</v>
      </c>
      <c r="M34" s="64">
        <f>L34*size</f>
        <v>1.0359375</v>
      </c>
    </row>
    <row r="35" spans="2:14" x14ac:dyDescent="0.25">
      <c r="B35" s="19"/>
      <c r="C35" s="45"/>
      <c r="D35" s="391"/>
      <c r="E35" s="45"/>
      <c r="F35" s="61"/>
      <c r="G35" s="45"/>
      <c r="H35" s="371"/>
      <c r="I35" s="45"/>
      <c r="J35" s="386"/>
      <c r="K35" s="45"/>
      <c r="L35" s="64"/>
      <c r="M35" s="64"/>
    </row>
    <row r="36" spans="2:14" x14ac:dyDescent="0.25">
      <c r="B36" s="19"/>
      <c r="C36" s="45"/>
      <c r="D36" s="391"/>
      <c r="E36" s="45"/>
      <c r="F36" s="61"/>
      <c r="G36" s="45"/>
      <c r="H36" s="371"/>
      <c r="I36" s="45"/>
      <c r="J36" s="386"/>
      <c r="K36" s="45"/>
      <c r="L36" s="64"/>
      <c r="M36" s="64"/>
    </row>
    <row r="37" spans="2:14" ht="5.0999999999999996" customHeight="1" x14ac:dyDescent="0.25">
      <c r="B37" s="45"/>
      <c r="C37" s="45"/>
      <c r="D37" s="45"/>
      <c r="E37" s="45"/>
      <c r="F37" s="45"/>
      <c r="G37" s="45"/>
      <c r="H37" s="47"/>
      <c r="I37" s="45"/>
      <c r="J37" s="45"/>
      <c r="K37" s="45"/>
      <c r="L37" s="64"/>
      <c r="M37" s="64"/>
    </row>
    <row r="38" spans="2:14" x14ac:dyDescent="0.25">
      <c r="B38" s="20" t="s">
        <v>191</v>
      </c>
      <c r="C38" s="45"/>
      <c r="D38" s="67"/>
      <c r="E38" s="45"/>
      <c r="F38" s="47"/>
      <c r="G38" s="45"/>
      <c r="H38" s="47"/>
      <c r="I38" s="45"/>
      <c r="J38" s="20"/>
      <c r="K38" s="45"/>
      <c r="L38" s="276">
        <f>SUM(L39:L43)</f>
        <v>2.1402999999999999</v>
      </c>
      <c r="M38" s="276">
        <f>L38*size</f>
        <v>107.01499999999999</v>
      </c>
      <c r="N38" s="351" t="s">
        <v>474</v>
      </c>
    </row>
    <row r="39" spans="2:14" x14ac:dyDescent="0.25">
      <c r="B39" s="19" t="s">
        <v>106</v>
      </c>
      <c r="C39" s="45"/>
      <c r="D39" s="256">
        <f>'Machinery Costs'!O108</f>
        <v>7.0526315789473687E-2</v>
      </c>
      <c r="E39" s="45"/>
      <c r="F39" s="61" t="s">
        <v>96</v>
      </c>
      <c r="G39" s="45"/>
      <c r="H39" s="47"/>
      <c r="I39" s="45"/>
      <c r="J39" s="253">
        <f>'Input Prices'!D14</f>
        <v>3.23</v>
      </c>
      <c r="K39" s="45"/>
      <c r="L39" s="64">
        <f>D39*J39</f>
        <v>0.2278</v>
      </c>
      <c r="M39" s="64">
        <f>L39*size</f>
        <v>11.39</v>
      </c>
    </row>
    <row r="40" spans="2:14" ht="12.75" customHeight="1" x14ac:dyDescent="0.25">
      <c r="B40" s="86" t="s">
        <v>95</v>
      </c>
      <c r="C40" s="45"/>
      <c r="D40" s="203">
        <v>1</v>
      </c>
      <c r="E40" s="45"/>
      <c r="F40" s="204" t="s">
        <v>58</v>
      </c>
      <c r="G40" s="45"/>
      <c r="H40" s="47"/>
      <c r="I40" s="45"/>
      <c r="J40" s="254">
        <f>'Machinery Costs'!K108</f>
        <v>3.0000000000000006E-2</v>
      </c>
      <c r="K40" s="45"/>
      <c r="L40" s="64">
        <f>D40*J40</f>
        <v>3.0000000000000006E-2</v>
      </c>
      <c r="M40" s="64">
        <f>L40*size</f>
        <v>1.5000000000000002</v>
      </c>
    </row>
    <row r="41" spans="2:14" x14ac:dyDescent="0.25">
      <c r="B41" s="86" t="s">
        <v>60</v>
      </c>
      <c r="C41" s="45"/>
      <c r="D41" s="205">
        <v>1</v>
      </c>
      <c r="E41" s="45"/>
      <c r="F41" s="61" t="s">
        <v>58</v>
      </c>
      <c r="G41" s="45"/>
      <c r="H41" s="47"/>
      <c r="I41" s="45"/>
      <c r="J41" s="255">
        <f>'Machinery Costs'!I108</f>
        <v>6.7500000000000004E-2</v>
      </c>
      <c r="K41" s="45"/>
      <c r="L41" s="64">
        <f>D41*J41</f>
        <v>6.7500000000000004E-2</v>
      </c>
      <c r="M41" s="64">
        <f>L41*size</f>
        <v>3.375</v>
      </c>
    </row>
    <row r="42" spans="2:14" x14ac:dyDescent="0.25">
      <c r="B42" s="86" t="s">
        <v>140</v>
      </c>
      <c r="C42" s="45"/>
      <c r="D42" s="256">
        <f>'Machinery Costs'!N108</f>
        <v>6.4821428571428572E-2</v>
      </c>
      <c r="E42" s="45"/>
      <c r="F42" s="61" t="s">
        <v>218</v>
      </c>
      <c r="G42" s="45"/>
      <c r="H42" s="47"/>
      <c r="I42" s="45"/>
      <c r="J42" s="253">
        <f>'Input Prices'!D47</f>
        <v>28</v>
      </c>
      <c r="K42" s="45"/>
      <c r="L42" s="64">
        <f>D42*J42</f>
        <v>1.8149999999999999</v>
      </c>
      <c r="M42" s="64">
        <f>L42*size</f>
        <v>90.75</v>
      </c>
    </row>
    <row r="43" spans="2:14" x14ac:dyDescent="0.25">
      <c r="B43" s="86"/>
      <c r="C43" s="45"/>
      <c r="D43" s="60"/>
      <c r="E43" s="45"/>
      <c r="F43" s="61"/>
      <c r="G43" s="45"/>
      <c r="H43" s="47"/>
      <c r="I43" s="45"/>
      <c r="J43" s="248"/>
      <c r="K43" s="45"/>
      <c r="L43" s="64">
        <f>D43*J43</f>
        <v>0</v>
      </c>
      <c r="M43" s="64">
        <f>E43*K43</f>
        <v>0</v>
      </c>
    </row>
    <row r="44" spans="2:14" ht="10.199999999999999" customHeight="1" x14ac:dyDescent="0.25">
      <c r="B44" s="45"/>
      <c r="C44" s="45"/>
      <c r="D44" s="46"/>
      <c r="E44" s="45"/>
      <c r="F44" s="47"/>
      <c r="G44" s="45"/>
      <c r="H44" s="377"/>
      <c r="I44" s="45"/>
      <c r="J44" s="56"/>
      <c r="K44" s="45"/>
      <c r="L44" s="64"/>
      <c r="M44" s="64"/>
    </row>
    <row r="45" spans="2:14" x14ac:dyDescent="0.25">
      <c r="B45" s="20" t="s">
        <v>133</v>
      </c>
      <c r="C45" s="45"/>
      <c r="D45" s="67"/>
      <c r="E45" s="45"/>
      <c r="F45" s="47"/>
      <c r="G45" s="45"/>
      <c r="H45" s="61"/>
      <c r="I45" s="45"/>
      <c r="J45" s="56"/>
      <c r="K45" s="45"/>
      <c r="L45" s="276">
        <f>SUM(L46:L48)</f>
        <v>0</v>
      </c>
      <c r="M45" s="275">
        <f>size *L45</f>
        <v>0</v>
      </c>
    </row>
    <row r="46" spans="2:14" x14ac:dyDescent="0.25">
      <c r="B46" s="19"/>
      <c r="C46" s="45"/>
      <c r="D46" s="257"/>
      <c r="E46" s="45"/>
      <c r="F46" s="61" t="s">
        <v>218</v>
      </c>
      <c r="G46" s="45"/>
      <c r="H46" s="61"/>
      <c r="I46" s="45"/>
      <c r="J46" s="253"/>
      <c r="K46" s="45"/>
      <c r="L46" s="64">
        <f t="shared" ref="L46:M48" si="1">D46*J46</f>
        <v>0</v>
      </c>
      <c r="M46" s="64">
        <f t="shared" si="1"/>
        <v>0</v>
      </c>
    </row>
    <row r="47" spans="2:14" x14ac:dyDescent="0.25">
      <c r="B47" s="19"/>
      <c r="C47" s="45"/>
      <c r="D47" s="257"/>
      <c r="E47" s="45"/>
      <c r="F47" s="61" t="s">
        <v>218</v>
      </c>
      <c r="G47" s="45"/>
      <c r="H47" s="47"/>
      <c r="I47" s="45"/>
      <c r="J47" s="253"/>
      <c r="K47" s="45"/>
      <c r="L47" s="64">
        <f t="shared" si="1"/>
        <v>0</v>
      </c>
      <c r="M47" s="64">
        <f t="shared" si="1"/>
        <v>0</v>
      </c>
    </row>
    <row r="48" spans="2:14" x14ac:dyDescent="0.25">
      <c r="B48" s="19"/>
      <c r="C48" s="45"/>
      <c r="D48" s="249"/>
      <c r="E48" s="45"/>
      <c r="F48" s="61"/>
      <c r="G48" s="45"/>
      <c r="H48" s="47"/>
      <c r="I48" s="45"/>
      <c r="J48" s="250"/>
      <c r="K48" s="45"/>
      <c r="L48" s="64">
        <f t="shared" si="1"/>
        <v>0</v>
      </c>
      <c r="M48" s="64">
        <f t="shared" si="1"/>
        <v>0</v>
      </c>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47"/>
      <c r="I51" s="45"/>
      <c r="J51" s="46"/>
      <c r="K51" s="45"/>
      <c r="L51" s="57">
        <f>operint*(L45+L38+L31+L27+L24+L18)</f>
        <v>2.7466048437500006</v>
      </c>
      <c r="M51" s="57">
        <f>operint*(M45+M38+M31+M27+M24+M18)</f>
        <v>137.33024218750001</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21"/>
      <c r="I53" s="45"/>
      <c r="J53" s="68"/>
      <c r="K53" s="20"/>
      <c r="L53" s="22">
        <f>L45+L38+L31+L27+L24+L18+L51</f>
        <v>57.678701718750006</v>
      </c>
      <c r="M53" s="437">
        <f>size *L53</f>
        <v>2883.9350859375004</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47"/>
      <c r="I55" s="20"/>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45"/>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0.36450000000000005</v>
      </c>
      <c r="M62" s="276">
        <f>L62*size</f>
        <v>18.225000000000001</v>
      </c>
    </row>
    <row r="63" spans="2:14" ht="15" customHeight="1" x14ac:dyDescent="0.25">
      <c r="B63" s="471" t="s">
        <v>173</v>
      </c>
      <c r="C63" s="471"/>
      <c r="D63" s="471"/>
      <c r="E63" s="45"/>
      <c r="F63" s="61" t="s">
        <v>58</v>
      </c>
      <c r="G63" s="45"/>
      <c r="H63" s="47"/>
      <c r="I63" s="45"/>
      <c r="J63" s="261">
        <f>'Machinery Costs'!E108</f>
        <v>0.249</v>
      </c>
      <c r="K63" s="45"/>
      <c r="L63" s="64">
        <f>J63</f>
        <v>0.249</v>
      </c>
      <c r="M63" s="64">
        <f>L63*size</f>
        <v>12.45</v>
      </c>
      <c r="N63" s="351" t="s">
        <v>474</v>
      </c>
    </row>
    <row r="64" spans="2:14" ht="15" customHeight="1" x14ac:dyDescent="0.25">
      <c r="B64" s="471" t="s">
        <v>174</v>
      </c>
      <c r="C64" s="471"/>
      <c r="D64" s="471"/>
      <c r="E64" s="45"/>
      <c r="F64" s="61" t="s">
        <v>58</v>
      </c>
      <c r="G64" s="45"/>
      <c r="H64" s="47"/>
      <c r="I64" s="45"/>
      <c r="J64" s="261">
        <f>'Machinery Costs'!F108</f>
        <v>9.7500000000000003E-2</v>
      </c>
      <c r="K64" s="45"/>
      <c r="L64" s="64">
        <f>J64</f>
        <v>9.7500000000000003E-2</v>
      </c>
      <c r="M64" s="64">
        <f>L64*size</f>
        <v>4.875</v>
      </c>
    </row>
    <row r="65" spans="2:14" x14ac:dyDescent="0.25">
      <c r="B65" s="471" t="s">
        <v>17</v>
      </c>
      <c r="C65" s="471"/>
      <c r="D65" s="471"/>
      <c r="E65" s="45"/>
      <c r="F65" s="61" t="s">
        <v>58</v>
      </c>
      <c r="G65" s="45"/>
      <c r="H65" s="47"/>
      <c r="I65" s="45"/>
      <c r="J65" s="261">
        <f>'Machinery Costs'!G108</f>
        <v>1.8000000000000002E-2</v>
      </c>
      <c r="K65" s="45"/>
      <c r="L65" s="64">
        <f>J65</f>
        <v>1.8000000000000002E-2</v>
      </c>
      <c r="M65" s="64">
        <f>L65*size</f>
        <v>0.90000000000000013</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7"/>
      <c r="I68" s="45"/>
      <c r="J68" s="46"/>
      <c r="K68" s="45"/>
      <c r="L68" s="64"/>
      <c r="M68" s="64"/>
    </row>
    <row r="69" spans="2:14" ht="5.25" customHeight="1" x14ac:dyDescent="0.25">
      <c r="B69" s="45"/>
      <c r="C69" s="45"/>
      <c r="D69" s="46"/>
      <c r="E69" s="45"/>
      <c r="F69" s="47"/>
      <c r="G69" s="45"/>
      <c r="H69" s="369"/>
      <c r="I69" s="45"/>
      <c r="J69" s="46"/>
      <c r="K69" s="45"/>
      <c r="L69" s="64"/>
      <c r="M69" s="64"/>
    </row>
    <row r="70" spans="2:14" x14ac:dyDescent="0.25">
      <c r="B70" s="20" t="s">
        <v>70</v>
      </c>
      <c r="C70" s="20"/>
      <c r="D70" s="68"/>
      <c r="E70" s="20"/>
      <c r="F70" s="21"/>
      <c r="G70" s="20"/>
      <c r="H70" s="45"/>
      <c r="I70" s="20"/>
      <c r="J70" s="68"/>
      <c r="K70" s="20"/>
      <c r="L70" s="22">
        <f>SUM(L57,L62,L67)</f>
        <v>68.204499999999996</v>
      </c>
      <c r="M70" s="417">
        <f>L70*size</f>
        <v>3410.2249999999999</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125.88320171875</v>
      </c>
      <c r="M72" s="417">
        <f>L72*size</f>
        <v>6294.1600859375003</v>
      </c>
    </row>
    <row r="73" spans="2:14" x14ac:dyDescent="0.25">
      <c r="B73" s="42"/>
      <c r="C73" s="42"/>
      <c r="D73" s="41"/>
      <c r="E73" s="42"/>
      <c r="F73" s="43"/>
      <c r="G73" s="42"/>
      <c r="H73" s="42"/>
      <c r="I73" s="42"/>
      <c r="J73" s="41"/>
      <c r="K73" s="42"/>
      <c r="L73" s="72"/>
      <c r="M73" s="72"/>
    </row>
    <row r="74" spans="2:14" x14ac:dyDescent="0.25">
      <c r="B74" s="73" t="s">
        <v>49</v>
      </c>
      <c r="C74" s="73"/>
      <c r="D74" s="74"/>
      <c r="E74" s="73"/>
      <c r="F74" s="75"/>
      <c r="G74" s="73"/>
      <c r="H74" s="73"/>
      <c r="I74" s="73"/>
      <c r="J74" s="74"/>
      <c r="K74" s="73"/>
      <c r="L74" s="73"/>
      <c r="M74" s="73"/>
    </row>
    <row r="75" spans="2:14" ht="15.6" x14ac:dyDescent="0.25">
      <c r="B75" s="211" t="s">
        <v>335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BF764AC4-BFD9-4D1C-A704-BDF6F5B4B7E3}"/>
    <hyperlink ref="N63" location="'Machinery Costs'!Print_Area" display="See Machinery Costs tab for operations." xr:uid="{16DF3AA3-5249-41D5-8110-48F38B1A9F32}"/>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AG155"/>
  <sheetViews>
    <sheetView workbookViewId="0"/>
  </sheetViews>
  <sheetFormatPr defaultColWidth="8.6640625" defaultRowHeight="13.2" x14ac:dyDescent="0.25"/>
  <cols>
    <col min="1" max="1" width="3.109375" customWidth="1"/>
    <col min="2" max="2" width="27" customWidth="1"/>
    <col min="3" max="3" width="4.6640625" customWidth="1"/>
    <col min="4" max="4" width="11.44140625" style="26" customWidth="1"/>
    <col min="5" max="5" width="2.33203125" customWidth="1"/>
    <col min="6" max="6" width="10.6640625" style="4" customWidth="1"/>
    <col min="7" max="7" width="2.33203125" customWidth="1"/>
    <col min="8" max="8" width="10.6640625" style="26" customWidth="1"/>
    <col min="9" max="9" width="2.33203125" customWidth="1"/>
    <col min="10" max="10" width="23.6640625" style="7" customWidth="1"/>
    <col min="11" max="11" width="3.33203125" hidden="1" customWidth="1"/>
    <col min="12" max="33" width="8.6640625" style="8" customWidth="1"/>
  </cols>
  <sheetData>
    <row r="1" spans="1:33" s="8" customFormat="1" x14ac:dyDescent="0.25">
      <c r="D1" s="90"/>
      <c r="F1" s="9"/>
      <c r="H1" s="90"/>
    </row>
    <row r="2" spans="1:33" s="8" customFormat="1" ht="18" customHeight="1" x14ac:dyDescent="0.25">
      <c r="B2" s="453" t="s">
        <v>187</v>
      </c>
      <c r="C2" s="454"/>
      <c r="D2" s="454"/>
      <c r="E2" s="454"/>
      <c r="F2" s="454"/>
      <c r="G2" s="454"/>
      <c r="H2" s="454"/>
      <c r="I2" s="454"/>
      <c r="J2" s="29"/>
      <c r="K2" s="234"/>
    </row>
    <row r="3" spans="1:33" s="28" customFormat="1" x14ac:dyDescent="0.25">
      <c r="B3" s="455" t="s">
        <v>209</v>
      </c>
      <c r="C3" s="455"/>
      <c r="D3" s="455"/>
      <c r="E3" s="455"/>
      <c r="F3" s="455"/>
      <c r="G3" s="455"/>
      <c r="H3" s="455"/>
      <c r="I3" s="455"/>
      <c r="J3" s="29"/>
      <c r="K3" s="234"/>
    </row>
    <row r="4" spans="1:33" s="28" customFormat="1" x14ac:dyDescent="0.25">
      <c r="B4" s="456" t="s">
        <v>210</v>
      </c>
      <c r="C4" s="457"/>
      <c r="D4" s="457"/>
      <c r="E4" s="457"/>
      <c r="F4" s="457"/>
      <c r="G4" s="457"/>
      <c r="H4" s="457"/>
      <c r="I4" s="457"/>
      <c r="J4" s="29"/>
      <c r="K4" s="234"/>
    </row>
    <row r="5" spans="1:33" s="28" customFormat="1" x14ac:dyDescent="0.25">
      <c r="B5" s="458" t="s">
        <v>211</v>
      </c>
      <c r="C5" s="458"/>
      <c r="D5" s="458"/>
      <c r="E5" s="458"/>
      <c r="F5" s="458"/>
      <c r="G5" s="458"/>
      <c r="H5" s="458"/>
      <c r="I5" s="458"/>
      <c r="J5" s="29"/>
      <c r="K5" s="234"/>
    </row>
    <row r="6" spans="1:33" s="28" customFormat="1" x14ac:dyDescent="0.25">
      <c r="B6" s="459" t="s">
        <v>212</v>
      </c>
      <c r="C6" s="460"/>
      <c r="D6" s="460"/>
      <c r="E6" s="460"/>
      <c r="F6" s="460"/>
      <c r="G6" s="460"/>
      <c r="H6" s="460"/>
      <c r="I6" s="460"/>
      <c r="J6" s="29"/>
      <c r="K6" s="234"/>
    </row>
    <row r="7" spans="1:33" ht="18" customHeight="1" x14ac:dyDescent="0.25">
      <c r="A7" s="8"/>
      <c r="B7" s="8"/>
      <c r="C7" s="8"/>
      <c r="D7" s="90"/>
      <c r="E7" s="8"/>
      <c r="F7" s="9"/>
      <c r="G7" s="8"/>
      <c r="H7" s="90"/>
      <c r="I7" s="8"/>
      <c r="J7" s="8"/>
    </row>
    <row r="8" spans="1:33" s="32" customFormat="1" ht="31.5" customHeight="1" x14ac:dyDescent="0.3">
      <c r="A8" s="31"/>
      <c r="B8" s="478" t="s">
        <v>205</v>
      </c>
      <c r="C8" s="451"/>
      <c r="D8" s="451"/>
      <c r="E8" s="451"/>
      <c r="F8" s="451"/>
      <c r="G8" s="451"/>
      <c r="H8" s="451"/>
      <c r="I8" s="451"/>
      <c r="J8" s="451"/>
      <c r="K8" s="15"/>
      <c r="L8" s="31"/>
      <c r="M8" s="31"/>
      <c r="N8" s="31"/>
      <c r="O8" s="31"/>
      <c r="P8" s="31"/>
      <c r="Q8" s="31"/>
      <c r="R8" s="31"/>
      <c r="S8" s="31"/>
      <c r="T8" s="31"/>
      <c r="U8" s="31"/>
      <c r="V8" s="31"/>
      <c r="W8" s="31"/>
      <c r="X8" s="31"/>
      <c r="Y8" s="31"/>
      <c r="Z8" s="31"/>
      <c r="AA8" s="31"/>
      <c r="AB8" s="31"/>
      <c r="AC8" s="31"/>
      <c r="AD8" s="31"/>
      <c r="AE8" s="31"/>
      <c r="AF8" s="31"/>
      <c r="AG8" s="31"/>
    </row>
    <row r="9" spans="1:33" s="34" customFormat="1" ht="3.75" customHeight="1" x14ac:dyDescent="0.25">
      <c r="A9" s="33"/>
      <c r="B9" s="91"/>
      <c r="C9" s="91"/>
      <c r="D9" s="120"/>
      <c r="E9" s="91"/>
      <c r="F9" s="121"/>
      <c r="G9" s="91"/>
      <c r="H9" s="120"/>
      <c r="I9" s="91"/>
      <c r="J9" s="91"/>
      <c r="K9" s="91"/>
      <c r="L9" s="33"/>
      <c r="M9" s="33"/>
      <c r="N9" s="33"/>
      <c r="O9" s="33"/>
      <c r="P9" s="33"/>
      <c r="Q9" s="33"/>
      <c r="R9" s="33"/>
      <c r="S9" s="33"/>
      <c r="T9" s="33"/>
      <c r="U9" s="33"/>
      <c r="V9" s="33"/>
      <c r="W9" s="33"/>
      <c r="X9" s="33"/>
      <c r="Y9" s="33"/>
      <c r="Z9" s="33"/>
      <c r="AA9" s="33"/>
      <c r="AB9" s="33"/>
      <c r="AC9" s="33"/>
      <c r="AD9" s="33"/>
      <c r="AE9" s="33"/>
      <c r="AF9" s="33"/>
      <c r="AG9" s="33"/>
    </row>
    <row r="10" spans="1:33" s="39" customFormat="1" ht="13.8" x14ac:dyDescent="0.25">
      <c r="A10" s="33"/>
      <c r="B10" s="35"/>
      <c r="C10" s="35"/>
      <c r="D10" s="36" t="s">
        <v>122</v>
      </c>
      <c r="E10" s="36"/>
      <c r="F10" s="37"/>
      <c r="G10" s="36"/>
      <c r="H10" s="36" t="s">
        <v>123</v>
      </c>
      <c r="I10" s="36"/>
      <c r="J10" s="38" t="s">
        <v>124</v>
      </c>
      <c r="L10" s="33"/>
      <c r="M10" s="33"/>
      <c r="N10" s="33"/>
      <c r="O10" s="33"/>
      <c r="P10" s="33"/>
      <c r="Q10" s="33"/>
      <c r="R10" s="33"/>
      <c r="S10" s="33"/>
      <c r="T10" s="33"/>
      <c r="U10" s="33"/>
      <c r="V10" s="33"/>
      <c r="W10" s="33"/>
      <c r="X10" s="33"/>
      <c r="Y10" s="33"/>
      <c r="Z10" s="33"/>
      <c r="AA10" s="33"/>
      <c r="AB10" s="33"/>
      <c r="AC10" s="33"/>
      <c r="AD10" s="33"/>
      <c r="AE10" s="33"/>
      <c r="AF10" s="33"/>
      <c r="AG10" s="33"/>
    </row>
    <row r="11" spans="1:33" s="39" customFormat="1" ht="13.8" x14ac:dyDescent="0.25">
      <c r="A11" s="33"/>
      <c r="B11" s="40" t="s">
        <v>125</v>
      </c>
      <c r="C11" s="35"/>
      <c r="D11" s="36" t="s">
        <v>126</v>
      </c>
      <c r="E11" s="36"/>
      <c r="F11" s="37" t="s">
        <v>127</v>
      </c>
      <c r="G11" s="36"/>
      <c r="H11" s="36" t="s">
        <v>192</v>
      </c>
      <c r="I11" s="36"/>
      <c r="J11" s="38" t="s">
        <v>128</v>
      </c>
      <c r="L11" s="33"/>
      <c r="M11" s="33"/>
      <c r="N11" s="33"/>
      <c r="O11" s="33"/>
      <c r="P11" s="33"/>
      <c r="Q11" s="33"/>
      <c r="R11" s="33"/>
      <c r="S11" s="33"/>
      <c r="T11" s="33"/>
      <c r="U11" s="33"/>
      <c r="V11" s="33"/>
      <c r="W11" s="33"/>
      <c r="X11" s="33"/>
      <c r="Y11" s="33"/>
      <c r="Z11" s="33"/>
      <c r="AA11" s="33"/>
      <c r="AB11" s="33"/>
      <c r="AC11" s="33"/>
      <c r="AD11" s="33"/>
      <c r="AE11" s="33"/>
      <c r="AF11" s="33"/>
      <c r="AG11" s="33"/>
    </row>
    <row r="12" spans="1:33" ht="5.25" customHeight="1" x14ac:dyDescent="0.25">
      <c r="A12" s="8"/>
      <c r="B12" s="41"/>
      <c r="C12" s="42"/>
      <c r="D12" s="41"/>
      <c r="E12" s="42"/>
      <c r="F12" s="43"/>
      <c r="G12" s="42"/>
      <c r="H12" s="41"/>
      <c r="I12" s="42"/>
      <c r="J12" s="44"/>
      <c r="K12" s="95"/>
    </row>
    <row r="13" spans="1:33" x14ac:dyDescent="0.25">
      <c r="A13" s="8"/>
      <c r="B13" s="1" t="s">
        <v>129</v>
      </c>
      <c r="C13" s="45"/>
      <c r="D13" s="46"/>
      <c r="E13" s="45"/>
      <c r="F13" s="47"/>
      <c r="G13" s="45"/>
      <c r="H13" s="46"/>
      <c r="I13" s="45"/>
      <c r="J13" s="48"/>
    </row>
    <row r="14" spans="1:33" x14ac:dyDescent="0.25">
      <c r="A14" s="8"/>
      <c r="B14" s="49" t="s">
        <v>81</v>
      </c>
      <c r="C14" s="50"/>
      <c r="D14" s="251" t="e">
        <f>Summary!#REF!</f>
        <v>#REF!</v>
      </c>
      <c r="E14" s="50"/>
      <c r="F14" s="51" t="s">
        <v>57</v>
      </c>
      <c r="G14" s="50"/>
      <c r="H14" s="252" t="e">
        <f>Summary!#REF!</f>
        <v>#REF!</v>
      </c>
      <c r="I14" s="50"/>
      <c r="J14" s="52" t="e">
        <f>D14*H14</f>
        <v>#REF!</v>
      </c>
      <c r="K14" s="96"/>
      <c r="M14" s="14"/>
      <c r="N14" s="14"/>
      <c r="O14" s="14"/>
      <c r="P14" s="14"/>
      <c r="Q14" s="14"/>
    </row>
    <row r="15" spans="1:33" x14ac:dyDescent="0.25">
      <c r="A15" s="8"/>
      <c r="B15" s="50"/>
      <c r="C15" s="50"/>
      <c r="D15" s="53"/>
      <c r="E15" s="50"/>
      <c r="F15" s="54"/>
      <c r="G15" s="50"/>
      <c r="H15" s="55"/>
      <c r="I15" s="50"/>
      <c r="J15" s="52"/>
      <c r="K15" s="96"/>
    </row>
    <row r="16" spans="1:33" x14ac:dyDescent="0.25">
      <c r="A16" s="8"/>
      <c r="B16" s="1" t="s">
        <v>113</v>
      </c>
      <c r="C16" s="45"/>
      <c r="D16" s="46"/>
      <c r="E16" s="45"/>
      <c r="F16" s="47"/>
      <c r="G16" s="45"/>
      <c r="H16" s="56"/>
      <c r="I16" s="45"/>
      <c r="J16" s="57"/>
    </row>
    <row r="17" spans="1:13" ht="5.0999999999999996" customHeight="1" x14ac:dyDescent="0.25">
      <c r="A17" s="8"/>
      <c r="B17" s="45"/>
      <c r="C17" s="45"/>
      <c r="D17" s="46"/>
      <c r="E17" s="45"/>
      <c r="F17" s="47"/>
      <c r="G17" s="45"/>
      <c r="H17" s="56"/>
      <c r="I17" s="45"/>
      <c r="J17" s="57"/>
    </row>
    <row r="18" spans="1:13" ht="15.6" x14ac:dyDescent="0.3">
      <c r="A18" s="8"/>
      <c r="B18" s="45" t="s">
        <v>130</v>
      </c>
      <c r="C18" s="45"/>
      <c r="D18" s="58"/>
      <c r="E18" s="45"/>
      <c r="F18" s="47"/>
      <c r="G18" s="45"/>
      <c r="H18" s="56"/>
      <c r="I18" s="45"/>
      <c r="J18" s="59" t="e">
        <f>SUM(J19:J19)</f>
        <v>#NAME?</v>
      </c>
    </row>
    <row r="19" spans="1:13" x14ac:dyDescent="0.25">
      <c r="A19" s="8"/>
      <c r="B19" s="19" t="s">
        <v>83</v>
      </c>
      <c r="C19" s="45"/>
      <c r="D19" s="257">
        <v>200</v>
      </c>
      <c r="E19" s="45"/>
      <c r="F19" s="61" t="s">
        <v>57</v>
      </c>
      <c r="G19" s="45"/>
      <c r="H19" s="253" t="e">
        <f>Pea</f>
        <v>#NAME?</v>
      </c>
      <c r="I19" s="45"/>
      <c r="J19" s="57" t="e">
        <f>D19*H19</f>
        <v>#NAME?</v>
      </c>
    </row>
    <row r="20" spans="1:13" ht="5.0999999999999996" customHeight="1" x14ac:dyDescent="0.25">
      <c r="A20" s="8"/>
      <c r="B20" s="45"/>
      <c r="C20" s="45"/>
      <c r="D20" s="46"/>
      <c r="E20" s="45"/>
      <c r="F20" s="47"/>
      <c r="G20" s="45"/>
      <c r="H20" s="56"/>
      <c r="I20" s="45"/>
      <c r="J20" s="57"/>
    </row>
    <row r="21" spans="1:13" x14ac:dyDescent="0.25">
      <c r="A21" s="8"/>
      <c r="B21" s="45" t="s">
        <v>131</v>
      </c>
      <c r="C21" s="45"/>
      <c r="D21" s="46"/>
      <c r="E21" s="45"/>
      <c r="F21" s="47"/>
      <c r="G21" s="45"/>
      <c r="H21" s="56"/>
      <c r="I21" s="45"/>
      <c r="J21" s="59">
        <f>SUM(J22:J23)</f>
        <v>0</v>
      </c>
      <c r="M21" s="10"/>
    </row>
    <row r="22" spans="1:13" x14ac:dyDescent="0.25">
      <c r="A22" s="8"/>
      <c r="B22" s="19"/>
      <c r="C22" s="45"/>
      <c r="D22" s="257"/>
      <c r="E22" s="45"/>
      <c r="F22" s="61"/>
      <c r="G22" s="45"/>
      <c r="H22" s="253"/>
      <c r="I22" s="45"/>
      <c r="J22" s="64">
        <f>D22*H22</f>
        <v>0</v>
      </c>
    </row>
    <row r="23" spans="1:13" x14ac:dyDescent="0.25">
      <c r="A23" s="8"/>
      <c r="B23" s="19"/>
      <c r="C23" s="45"/>
      <c r="D23" s="257"/>
      <c r="E23" s="45"/>
      <c r="F23" s="61"/>
      <c r="G23" s="45"/>
      <c r="H23" s="253"/>
      <c r="I23" s="45"/>
      <c r="J23" s="64">
        <f>D23*H23</f>
        <v>0</v>
      </c>
    </row>
    <row r="24" spans="1:13" ht="5.0999999999999996" customHeight="1" x14ac:dyDescent="0.25">
      <c r="A24" s="8"/>
      <c r="B24" s="45"/>
      <c r="C24" s="45"/>
      <c r="D24" s="263"/>
      <c r="E24" s="45"/>
      <c r="F24" s="47"/>
      <c r="G24" s="45"/>
      <c r="H24" s="56"/>
      <c r="I24" s="45"/>
      <c r="J24" s="64"/>
    </row>
    <row r="25" spans="1:13" x14ac:dyDescent="0.25">
      <c r="A25" s="8"/>
      <c r="B25" s="45" t="s">
        <v>132</v>
      </c>
      <c r="C25" s="45"/>
      <c r="D25" s="46"/>
      <c r="E25" s="45"/>
      <c r="F25" s="47"/>
      <c r="G25" s="45"/>
      <c r="H25" s="56"/>
      <c r="I25" s="45"/>
      <c r="J25" s="65" t="e">
        <f>SUM(J26:J33)</f>
        <v>#NAME?</v>
      </c>
    </row>
    <row r="26" spans="1:13" x14ac:dyDescent="0.25">
      <c r="A26" s="8"/>
      <c r="B26" s="19" t="s">
        <v>76</v>
      </c>
      <c r="C26" s="45"/>
      <c r="D26" s="257">
        <v>36</v>
      </c>
      <c r="E26" s="45"/>
      <c r="F26" s="61" t="s">
        <v>59</v>
      </c>
      <c r="G26" s="45"/>
      <c r="H26" s="253" t="e">
        <f>Roundup</f>
        <v>#NAME?</v>
      </c>
      <c r="I26" s="45"/>
      <c r="J26" s="64" t="e">
        <f t="shared" ref="J26:J33" si="0">D26*H26</f>
        <v>#NAME?</v>
      </c>
    </row>
    <row r="27" spans="1:13" x14ac:dyDescent="0.25">
      <c r="A27" s="8"/>
      <c r="B27" s="19" t="s">
        <v>63</v>
      </c>
      <c r="C27" s="45"/>
      <c r="D27" s="257">
        <v>3</v>
      </c>
      <c r="E27" s="45"/>
      <c r="F27" s="61" t="s">
        <v>59</v>
      </c>
      <c r="G27" s="45"/>
      <c r="H27" s="253" t="e">
        <f>Pursuit</f>
        <v>#NAME?</v>
      </c>
      <c r="I27" s="45"/>
      <c r="J27" s="64" t="e">
        <f t="shared" si="0"/>
        <v>#NAME?</v>
      </c>
    </row>
    <row r="28" spans="1:13" x14ac:dyDescent="0.25">
      <c r="A28" s="8"/>
      <c r="B28" s="19" t="s">
        <v>82</v>
      </c>
      <c r="C28" s="45"/>
      <c r="D28" s="258">
        <v>24</v>
      </c>
      <c r="E28" s="45"/>
      <c r="F28" s="61" t="s">
        <v>59</v>
      </c>
      <c r="G28" s="45"/>
      <c r="H28" s="253" t="e">
        <f>Prowl</f>
        <v>#NAME?</v>
      </c>
      <c r="I28" s="45"/>
      <c r="J28" s="64" t="e">
        <f t="shared" si="0"/>
        <v>#NAME?</v>
      </c>
    </row>
    <row r="29" spans="1:13" x14ac:dyDescent="0.25">
      <c r="A29" s="8"/>
      <c r="B29" s="19" t="s">
        <v>62</v>
      </c>
      <c r="C29" s="45"/>
      <c r="D29" s="257">
        <v>6.25</v>
      </c>
      <c r="E29" s="45"/>
      <c r="F29" s="61" t="s">
        <v>120</v>
      </c>
      <c r="G29" s="45"/>
      <c r="H29" s="253" t="e">
        <f>AmmSulfLiq</f>
        <v>#NAME?</v>
      </c>
      <c r="I29" s="45"/>
      <c r="J29" s="64" t="e">
        <f t="shared" si="0"/>
        <v>#NAME?</v>
      </c>
    </row>
    <row r="30" spans="1:13" x14ac:dyDescent="0.25">
      <c r="A30" s="8"/>
      <c r="B30" s="19" t="s">
        <v>121</v>
      </c>
      <c r="C30" s="45"/>
      <c r="D30" s="257">
        <v>3</v>
      </c>
      <c r="E30" s="45"/>
      <c r="F30" s="61" t="s">
        <v>59</v>
      </c>
      <c r="G30" s="45"/>
      <c r="H30" s="253" t="e">
        <f>M</f>
        <v>#NAME?</v>
      </c>
      <c r="I30" s="45"/>
      <c r="J30" s="64" t="e">
        <f t="shared" si="0"/>
        <v>#NAME?</v>
      </c>
    </row>
    <row r="31" spans="1:13" x14ac:dyDescent="0.25">
      <c r="A31" s="8"/>
      <c r="B31" s="19" t="s">
        <v>64</v>
      </c>
      <c r="C31" s="45"/>
      <c r="D31" s="257">
        <v>1</v>
      </c>
      <c r="E31" s="45"/>
      <c r="F31" s="61" t="s">
        <v>57</v>
      </c>
      <c r="G31" s="45"/>
      <c r="H31" s="253" t="e">
        <f>Imidan</f>
        <v>#NAME?</v>
      </c>
      <c r="I31" s="45"/>
      <c r="J31" s="64" t="e">
        <f t="shared" si="0"/>
        <v>#NAME?</v>
      </c>
    </row>
    <row r="32" spans="1:13" x14ac:dyDescent="0.25">
      <c r="A32" s="8"/>
      <c r="B32" s="19" t="s">
        <v>61</v>
      </c>
      <c r="C32" s="45"/>
      <c r="D32" s="257">
        <v>0.33</v>
      </c>
      <c r="E32" s="45"/>
      <c r="F32" s="61" t="s">
        <v>120</v>
      </c>
      <c r="G32" s="45"/>
      <c r="H32" s="253" t="e">
        <f>Dimethoate</f>
        <v>#NAME?</v>
      </c>
      <c r="I32" s="45"/>
      <c r="J32" s="64" t="e">
        <f t="shared" si="0"/>
        <v>#NAME?</v>
      </c>
    </row>
    <row r="33" spans="1:12" x14ac:dyDescent="0.25">
      <c r="A33" s="8"/>
      <c r="B33" s="19"/>
      <c r="C33" s="45"/>
      <c r="D33" s="257"/>
      <c r="E33" s="45"/>
      <c r="F33" s="61"/>
      <c r="G33" s="45"/>
      <c r="H33" s="253"/>
      <c r="I33" s="45"/>
      <c r="J33" s="64">
        <f t="shared" si="0"/>
        <v>0</v>
      </c>
    </row>
    <row r="34" spans="1:12" ht="5.0999999999999996" customHeight="1" x14ac:dyDescent="0.25">
      <c r="A34" s="8"/>
      <c r="B34" s="45"/>
      <c r="C34" s="45"/>
      <c r="D34" s="66"/>
      <c r="E34" s="45"/>
      <c r="F34" s="47"/>
      <c r="G34" s="45"/>
      <c r="H34" s="56"/>
      <c r="I34" s="45"/>
      <c r="J34" s="64"/>
    </row>
    <row r="35" spans="1:12" x14ac:dyDescent="0.25">
      <c r="A35" s="8"/>
      <c r="B35" s="45" t="s">
        <v>191</v>
      </c>
      <c r="C35" s="45"/>
      <c r="D35" s="67"/>
      <c r="E35" s="45"/>
      <c r="F35" s="47"/>
      <c r="G35" s="45"/>
      <c r="H35" s="56"/>
      <c r="I35" s="45"/>
      <c r="J35" s="65" t="e">
        <f>SUM(J36:J40)</f>
        <v>#REF!</v>
      </c>
    </row>
    <row r="36" spans="1:12" x14ac:dyDescent="0.25">
      <c r="A36" s="8"/>
      <c r="B36" s="19" t="s">
        <v>106</v>
      </c>
      <c r="C36" s="45"/>
      <c r="D36" s="259" t="e">
        <f>'Machinery Costs'!#REF!</f>
        <v>#REF!</v>
      </c>
      <c r="E36" s="45"/>
      <c r="F36" s="61" t="s">
        <v>96</v>
      </c>
      <c r="G36" s="45"/>
      <c r="H36" s="253" t="e">
        <f>Diesel</f>
        <v>#NAME?</v>
      </c>
      <c r="I36" s="45"/>
      <c r="J36" s="64" t="e">
        <f>D36*H36</f>
        <v>#REF!</v>
      </c>
    </row>
    <row r="37" spans="1:12" ht="12.75" customHeight="1" x14ac:dyDescent="0.25">
      <c r="A37" s="8"/>
      <c r="B37" s="86" t="s">
        <v>95</v>
      </c>
      <c r="C37" s="45"/>
      <c r="D37" s="203">
        <v>1</v>
      </c>
      <c r="E37" s="45"/>
      <c r="F37" s="204" t="s">
        <v>58</v>
      </c>
      <c r="G37" s="45"/>
      <c r="H37" s="260" t="e">
        <f>'Machinery Costs'!#REF!</f>
        <v>#REF!</v>
      </c>
      <c r="I37" s="45"/>
      <c r="J37" s="64" t="e">
        <f>D37*H37</f>
        <v>#REF!</v>
      </c>
    </row>
    <row r="38" spans="1:12" x14ac:dyDescent="0.25">
      <c r="A38" s="8"/>
      <c r="B38" s="86" t="s">
        <v>60</v>
      </c>
      <c r="C38" s="45"/>
      <c r="D38" s="205">
        <v>1</v>
      </c>
      <c r="E38" s="45"/>
      <c r="F38" s="61" t="s">
        <v>58</v>
      </c>
      <c r="G38" s="45"/>
      <c r="H38" s="261" t="e">
        <f>'Machinery Costs'!#REF!</f>
        <v>#REF!</v>
      </c>
      <c r="I38" s="45"/>
      <c r="J38" s="64" t="e">
        <f>D38*H38</f>
        <v>#REF!</v>
      </c>
      <c r="L38" s="28"/>
    </row>
    <row r="39" spans="1:12" x14ac:dyDescent="0.25">
      <c r="A39" s="8"/>
      <c r="B39" s="86" t="s">
        <v>140</v>
      </c>
      <c r="C39" s="45"/>
      <c r="D39" s="259" t="e">
        <f>'Machinery Costs'!#REF!</f>
        <v>#REF!</v>
      </c>
      <c r="E39" s="45"/>
      <c r="F39" s="61" t="s">
        <v>218</v>
      </c>
      <c r="G39" s="45"/>
      <c r="H39" s="253" t="e">
        <f>Labor</f>
        <v>#NAME?</v>
      </c>
      <c r="I39" s="45"/>
      <c r="J39" s="64" t="e">
        <f>D39*H39</f>
        <v>#REF!</v>
      </c>
      <c r="L39" s="28"/>
    </row>
    <row r="40" spans="1:12" x14ac:dyDescent="0.25">
      <c r="A40" s="8"/>
      <c r="B40" s="86"/>
      <c r="C40" s="45"/>
      <c r="D40" s="60"/>
      <c r="E40" s="45"/>
      <c r="F40" s="61"/>
      <c r="G40" s="45"/>
      <c r="H40" s="62"/>
      <c r="I40" s="45"/>
      <c r="J40" s="64">
        <f>D40*H40</f>
        <v>0</v>
      </c>
    </row>
    <row r="41" spans="1:12" ht="5.25" customHeight="1" x14ac:dyDescent="0.25">
      <c r="A41" s="8"/>
      <c r="B41" s="45"/>
      <c r="C41" s="45"/>
      <c r="D41" s="46"/>
      <c r="E41" s="45"/>
      <c r="F41" s="47"/>
      <c r="G41" s="45"/>
      <c r="H41" s="46"/>
      <c r="I41" s="45"/>
      <c r="J41" s="64"/>
    </row>
    <row r="42" spans="1:12" x14ac:dyDescent="0.25">
      <c r="A42" s="8"/>
      <c r="B42" s="45" t="s">
        <v>133</v>
      </c>
      <c r="C42" s="45"/>
      <c r="D42" s="67"/>
      <c r="E42" s="45"/>
      <c r="F42" s="47"/>
      <c r="G42" s="45"/>
      <c r="H42" s="56"/>
      <c r="I42" s="45"/>
      <c r="J42" s="65" t="e">
        <f>SUM(J43:J45)</f>
        <v>#NAME?</v>
      </c>
    </row>
    <row r="43" spans="1:12" x14ac:dyDescent="0.25">
      <c r="A43" s="8"/>
      <c r="B43" s="19" t="s">
        <v>136</v>
      </c>
      <c r="C43" s="45"/>
      <c r="D43" s="257">
        <v>0</v>
      </c>
      <c r="E43" s="45"/>
      <c r="F43" s="61" t="s">
        <v>58</v>
      </c>
      <c r="G43" s="45"/>
      <c r="H43" s="253" t="e">
        <f>Sprayer</f>
        <v>#NAME?</v>
      </c>
      <c r="I43" s="45"/>
      <c r="J43" s="64" t="e">
        <f>D43*H43</f>
        <v>#NAME?</v>
      </c>
    </row>
    <row r="44" spans="1:12" x14ac:dyDescent="0.25">
      <c r="A44" s="8"/>
      <c r="B44" s="19" t="s">
        <v>107</v>
      </c>
      <c r="C44" s="45"/>
      <c r="D44" s="257">
        <v>1</v>
      </c>
      <c r="E44" s="45"/>
      <c r="F44" s="61" t="s">
        <v>58</v>
      </c>
      <c r="G44" s="45"/>
      <c r="H44" s="253" t="e">
        <f>Aerial</f>
        <v>#NAME?</v>
      </c>
      <c r="I44" s="45"/>
      <c r="J44" s="64" t="e">
        <f>D44*H44</f>
        <v>#NAME?</v>
      </c>
    </row>
    <row r="45" spans="1:12" x14ac:dyDescent="0.25">
      <c r="A45" s="8"/>
      <c r="B45" s="19"/>
      <c r="C45" s="45"/>
      <c r="D45" s="257"/>
      <c r="E45" s="45"/>
      <c r="F45" s="61"/>
      <c r="G45" s="45"/>
      <c r="H45" s="253"/>
      <c r="I45" s="45"/>
      <c r="J45" s="64">
        <f>D45*H45</f>
        <v>0</v>
      </c>
    </row>
    <row r="46" spans="1:12" ht="5.0999999999999996" customHeight="1" x14ac:dyDescent="0.25">
      <c r="A46" s="8"/>
      <c r="B46" s="45"/>
      <c r="C46" s="45"/>
      <c r="D46" s="46"/>
      <c r="E46" s="45"/>
      <c r="F46" s="47"/>
      <c r="G46" s="45"/>
      <c r="H46" s="56"/>
      <c r="I46" s="45"/>
      <c r="J46" s="64"/>
    </row>
    <row r="47" spans="1:12" x14ac:dyDescent="0.25">
      <c r="A47" s="8"/>
      <c r="B47" s="45" t="s">
        <v>134</v>
      </c>
      <c r="C47" s="45"/>
      <c r="D47" s="46"/>
      <c r="E47" s="45"/>
      <c r="F47" s="47"/>
      <c r="G47" s="45"/>
      <c r="H47" s="56"/>
      <c r="I47" s="45"/>
      <c r="J47" s="65" t="e">
        <f>SUM(J48:J50)</f>
        <v>#NAME?</v>
      </c>
    </row>
    <row r="48" spans="1:12" x14ac:dyDescent="0.25">
      <c r="A48" s="8"/>
      <c r="B48" s="19" t="s">
        <v>172</v>
      </c>
      <c r="C48" s="45"/>
      <c r="D48" s="60">
        <v>1</v>
      </c>
      <c r="E48" s="45"/>
      <c r="F48" s="61" t="s">
        <v>58</v>
      </c>
      <c r="G48" s="45"/>
      <c r="H48" s="265" t="e">
        <f>SpringPeas</f>
        <v>#NAME?</v>
      </c>
      <c r="I48" s="45"/>
      <c r="J48" s="64" t="e">
        <f>D48*H48</f>
        <v>#NAME?</v>
      </c>
    </row>
    <row r="49" spans="1:33" x14ac:dyDescent="0.25">
      <c r="A49" s="8"/>
      <c r="B49" s="19" t="s">
        <v>139</v>
      </c>
      <c r="C49" s="45"/>
      <c r="D49" s="209"/>
      <c r="E49" s="45"/>
      <c r="F49" s="61"/>
      <c r="G49" s="45"/>
      <c r="H49" s="210"/>
      <c r="I49" s="45"/>
      <c r="J49" s="64">
        <f>D49*H49</f>
        <v>0</v>
      </c>
    </row>
    <row r="50" spans="1:33" ht="12.75" customHeight="1" x14ac:dyDescent="0.25">
      <c r="A50" s="8"/>
      <c r="B50" s="86"/>
      <c r="C50" s="45"/>
      <c r="D50" s="203"/>
      <c r="E50" s="45"/>
      <c r="F50" s="204"/>
      <c r="G50" s="45"/>
      <c r="H50" s="212"/>
      <c r="I50" s="45"/>
      <c r="J50" s="64">
        <f>D50*H50</f>
        <v>0</v>
      </c>
    </row>
    <row r="51" spans="1:33" ht="5.0999999999999996" customHeight="1" x14ac:dyDescent="0.25">
      <c r="A51" s="8"/>
      <c r="B51" s="45"/>
      <c r="C51" s="45"/>
      <c r="D51" s="46"/>
      <c r="E51" s="45"/>
      <c r="F51" s="47"/>
      <c r="G51" s="45"/>
      <c r="H51" s="46"/>
      <c r="I51" s="45"/>
      <c r="J51" s="64"/>
    </row>
    <row r="52" spans="1:33" ht="15.6" x14ac:dyDescent="0.25">
      <c r="A52" s="8"/>
      <c r="B52" s="45" t="s">
        <v>216</v>
      </c>
      <c r="C52" s="45"/>
      <c r="D52" s="46"/>
      <c r="E52" s="45"/>
      <c r="F52" s="47"/>
      <c r="G52" s="45"/>
      <c r="H52" s="46"/>
      <c r="I52" s="45"/>
      <c r="J52" s="57" t="e">
        <f>+(J18+J21+J25+J35+J42+J47)*operloan*0.5</f>
        <v>#NAME?</v>
      </c>
    </row>
    <row r="53" spans="1:33" ht="5.25" customHeight="1" x14ac:dyDescent="0.25">
      <c r="A53" s="8"/>
      <c r="B53" s="45"/>
      <c r="C53" s="45"/>
      <c r="D53" s="46"/>
      <c r="E53" s="45"/>
      <c r="F53" s="47"/>
      <c r="G53" s="45"/>
      <c r="H53" s="46"/>
      <c r="I53" s="45"/>
      <c r="J53" s="64"/>
    </row>
    <row r="54" spans="1:33" x14ac:dyDescent="0.25">
      <c r="A54" s="8"/>
      <c r="B54" s="20" t="s">
        <v>114</v>
      </c>
      <c r="C54" s="20"/>
      <c r="D54" s="68"/>
      <c r="E54" s="20"/>
      <c r="F54" s="21"/>
      <c r="G54" s="20"/>
      <c r="H54" s="68"/>
      <c r="I54" s="20"/>
      <c r="J54" s="22" t="e">
        <f>SUM(J18:J52)-(J18+J21+J25+J35+J42+J47)</f>
        <v>#NAME?</v>
      </c>
    </row>
    <row r="55" spans="1:33" x14ac:dyDescent="0.25">
      <c r="A55" s="8"/>
      <c r="B55" s="45" t="s">
        <v>115</v>
      </c>
      <c r="C55" s="45"/>
      <c r="D55" s="46"/>
      <c r="E55" s="45"/>
      <c r="F55" s="47"/>
      <c r="G55" s="45"/>
      <c r="H55" s="46"/>
      <c r="I55" s="45"/>
      <c r="J55" s="64" t="e">
        <f>J54/D14</f>
        <v>#NAME?</v>
      </c>
    </row>
    <row r="56" spans="1:33" ht="5.25" customHeight="1" x14ac:dyDescent="0.25">
      <c r="A56" s="8"/>
      <c r="B56" s="50"/>
      <c r="C56" s="50"/>
      <c r="D56" s="53"/>
      <c r="E56" s="50"/>
      <c r="F56" s="54"/>
      <c r="G56" s="50"/>
      <c r="H56" s="53"/>
      <c r="I56" s="50"/>
      <c r="J56" s="119"/>
    </row>
    <row r="57" spans="1:33" s="13" customFormat="1" x14ac:dyDescent="0.25">
      <c r="A57" s="12"/>
      <c r="B57" s="16" t="s">
        <v>69</v>
      </c>
      <c r="C57" s="16"/>
      <c r="D57" s="69"/>
      <c r="E57" s="16"/>
      <c r="F57" s="17"/>
      <c r="G57" s="16"/>
      <c r="H57" s="69"/>
      <c r="I57" s="16"/>
      <c r="J57" s="18" t="e">
        <f>J14-J54</f>
        <v>#REF!</v>
      </c>
      <c r="L57" s="12"/>
      <c r="M57" s="12"/>
      <c r="N57" s="12"/>
      <c r="O57" s="12"/>
      <c r="P57" s="12"/>
      <c r="Q57" s="12"/>
      <c r="R57" s="12"/>
      <c r="S57" s="12"/>
      <c r="T57" s="12"/>
      <c r="U57" s="12"/>
      <c r="V57" s="12"/>
      <c r="W57" s="12"/>
      <c r="X57" s="12"/>
      <c r="Y57" s="12"/>
      <c r="Z57" s="12"/>
      <c r="AA57" s="12"/>
      <c r="AB57" s="12"/>
      <c r="AC57" s="12"/>
      <c r="AD57" s="12"/>
      <c r="AE57" s="12"/>
      <c r="AF57" s="12"/>
      <c r="AG57" s="12"/>
    </row>
    <row r="58" spans="1:33" ht="24.75" customHeight="1" x14ac:dyDescent="0.25">
      <c r="A58" s="8"/>
      <c r="B58" s="1" t="s">
        <v>72</v>
      </c>
      <c r="C58" s="45"/>
      <c r="D58" s="46"/>
      <c r="E58" s="45"/>
      <c r="F58" s="47"/>
      <c r="G58" s="45"/>
      <c r="H58" s="46"/>
      <c r="I58" s="45"/>
      <c r="J58" s="64"/>
    </row>
    <row r="59" spans="1:33" x14ac:dyDescent="0.25">
      <c r="A59" s="8"/>
      <c r="B59" s="92" t="s">
        <v>173</v>
      </c>
      <c r="C59" s="94"/>
      <c r="D59" s="66"/>
      <c r="E59" s="45"/>
      <c r="F59" s="47"/>
      <c r="G59" s="45"/>
      <c r="H59" s="261" t="e">
        <f>'Machinery Costs'!#REF!</f>
        <v>#REF!</v>
      </c>
      <c r="I59" s="45"/>
      <c r="J59" s="64" t="e">
        <f>'Machinery Costs'!#REF!</f>
        <v>#REF!</v>
      </c>
    </row>
    <row r="60" spans="1:33" x14ac:dyDescent="0.25">
      <c r="A60" s="8"/>
      <c r="B60" s="19" t="s">
        <v>174</v>
      </c>
      <c r="C60" s="93"/>
      <c r="D60" s="66"/>
      <c r="E60" s="45"/>
      <c r="F60" s="47"/>
      <c r="G60" s="45"/>
      <c r="H60" s="261" t="e">
        <f>'Machinery Costs'!#REF!</f>
        <v>#REF!</v>
      </c>
      <c r="I60" s="45"/>
      <c r="J60" s="64" t="e">
        <f>'Machinery Costs'!#REF!</f>
        <v>#REF!</v>
      </c>
    </row>
    <row r="61" spans="1:33" x14ac:dyDescent="0.25">
      <c r="A61" s="8"/>
      <c r="B61" s="19" t="s">
        <v>17</v>
      </c>
      <c r="C61" s="19"/>
      <c r="D61" s="60"/>
      <c r="E61" s="45"/>
      <c r="F61" s="47"/>
      <c r="G61" s="45"/>
      <c r="H61" s="261" t="e">
        <f>'Machinery Costs'!#REF!</f>
        <v>#REF!</v>
      </c>
      <c r="I61" s="45"/>
      <c r="J61" s="64" t="e">
        <f>'Machinery Costs'!#REF!</f>
        <v>#REF!</v>
      </c>
      <c r="L61" s="10" t="e">
        <f>SUM(J59:J61)</f>
        <v>#REF!</v>
      </c>
    </row>
    <row r="62" spans="1:33" x14ac:dyDescent="0.25">
      <c r="A62" s="8"/>
      <c r="B62" s="19" t="s">
        <v>79</v>
      </c>
      <c r="C62" s="45"/>
      <c r="D62" s="60">
        <v>1</v>
      </c>
      <c r="E62" s="45"/>
      <c r="F62" s="61" t="s">
        <v>58</v>
      </c>
      <c r="G62" s="45"/>
      <c r="H62" s="62" t="e">
        <f>+(D14*H14)*D64-(J21+J25+H48)*D64-J70</f>
        <v>#REF!</v>
      </c>
      <c r="I62" s="45"/>
      <c r="J62" s="64" t="e">
        <f>H62</f>
        <v>#REF!</v>
      </c>
    </row>
    <row r="63" spans="1:33" ht="12.75" customHeight="1" x14ac:dyDescent="0.25">
      <c r="A63" s="8"/>
      <c r="B63" s="45" t="s">
        <v>73</v>
      </c>
      <c r="C63" s="45"/>
      <c r="D63" s="46"/>
      <c r="E63" s="45"/>
      <c r="F63" s="47"/>
      <c r="G63" s="45"/>
      <c r="H63" s="97"/>
      <c r="I63" s="45"/>
      <c r="J63" s="64"/>
    </row>
    <row r="64" spans="1:33" ht="12.75" customHeight="1" x14ac:dyDescent="0.25">
      <c r="A64" s="8"/>
      <c r="B64" s="45" t="s">
        <v>74</v>
      </c>
      <c r="C64" s="45"/>
      <c r="D64" s="262" t="e">
        <f>+ownershare</f>
        <v>#NAME?</v>
      </c>
      <c r="E64" s="45"/>
      <c r="F64" s="47"/>
      <c r="G64" s="45"/>
      <c r="H64" s="56"/>
      <c r="I64" s="45"/>
      <c r="J64" s="64"/>
    </row>
    <row r="65" spans="1:33" ht="12.75" customHeight="1" x14ac:dyDescent="0.25">
      <c r="A65" s="8"/>
      <c r="B65" s="45" t="s">
        <v>75</v>
      </c>
      <c r="C65" s="45"/>
      <c r="D65" s="262" t="e">
        <f>opershare</f>
        <v>#NAME?</v>
      </c>
      <c r="E65" s="45"/>
      <c r="F65" s="47"/>
      <c r="G65" s="45"/>
      <c r="H65" s="56"/>
      <c r="I65" s="45"/>
      <c r="J65" s="64"/>
    </row>
    <row r="66" spans="1:33" x14ac:dyDescent="0.25">
      <c r="A66" s="8"/>
      <c r="B66" s="70"/>
      <c r="C66" s="70"/>
      <c r="D66" s="71"/>
      <c r="E66" s="70"/>
      <c r="F66" s="71"/>
      <c r="G66" s="45"/>
      <c r="H66" s="46"/>
      <c r="I66" s="45"/>
      <c r="J66" s="64"/>
    </row>
    <row r="67" spans="1:33" ht="15.6" x14ac:dyDescent="0.25">
      <c r="A67" s="8"/>
      <c r="B67" s="266" t="s">
        <v>215</v>
      </c>
      <c r="C67" s="45"/>
      <c r="D67" s="46"/>
      <c r="E67" s="45"/>
      <c r="F67" s="47"/>
      <c r="G67" s="45"/>
      <c r="H67" s="46"/>
      <c r="I67" s="45"/>
      <c r="J67" s="3" t="e">
        <f>((J18+J21+J25+J35+J42+J47)*OH)</f>
        <v>#NAME?</v>
      </c>
    </row>
    <row r="68" spans="1:33" ht="15.6" x14ac:dyDescent="0.25">
      <c r="A68" s="8"/>
      <c r="B68" s="277" t="s">
        <v>221</v>
      </c>
      <c r="C68" s="45"/>
      <c r="D68" s="46"/>
      <c r="E68" s="45"/>
      <c r="F68" s="47"/>
      <c r="G68" s="45"/>
      <c r="H68" s="46"/>
      <c r="I68" s="45"/>
      <c r="J68" s="64">
        <v>12</v>
      </c>
    </row>
    <row r="69" spans="1:33" ht="12.75" customHeight="1" x14ac:dyDescent="0.25">
      <c r="A69" s="8"/>
      <c r="B69" s="207" t="s">
        <v>184</v>
      </c>
      <c r="C69" s="70"/>
      <c r="D69" s="70"/>
      <c r="E69" s="70"/>
      <c r="F69" s="70"/>
      <c r="G69" s="2"/>
      <c r="H69" s="11"/>
      <c r="I69" s="2"/>
      <c r="J69" s="64" t="e">
        <f>cashrent</f>
        <v>#NAME?</v>
      </c>
      <c r="K69" s="8"/>
      <c r="AG69"/>
    </row>
    <row r="70" spans="1:33" x14ac:dyDescent="0.25">
      <c r="A70" s="8"/>
      <c r="B70" s="208" t="s">
        <v>94</v>
      </c>
      <c r="C70" s="93"/>
      <c r="D70" s="66"/>
      <c r="E70" s="45"/>
      <c r="F70" s="47"/>
      <c r="G70" s="45"/>
      <c r="H70" s="46"/>
      <c r="I70" s="45"/>
      <c r="J70" s="64" t="e">
        <f>landtax</f>
        <v>#NAME?</v>
      </c>
    </row>
    <row r="71" spans="1:33" ht="5.25" customHeight="1" x14ac:dyDescent="0.25">
      <c r="A71" s="8"/>
      <c r="B71" s="45"/>
      <c r="C71" s="45"/>
      <c r="D71" s="46"/>
      <c r="E71" s="45"/>
      <c r="F71" s="47"/>
      <c r="G71" s="45"/>
      <c r="H71" s="46"/>
      <c r="I71" s="45"/>
      <c r="J71" s="64"/>
    </row>
    <row r="72" spans="1:33" x14ac:dyDescent="0.25">
      <c r="A72" s="8"/>
      <c r="B72" s="20" t="s">
        <v>70</v>
      </c>
      <c r="C72" s="20"/>
      <c r="D72" s="68"/>
      <c r="E72" s="20"/>
      <c r="F72" s="21"/>
      <c r="G72" s="20"/>
      <c r="H72" s="68"/>
      <c r="I72" s="20"/>
      <c r="J72" s="22" t="e">
        <f>SUM(J58:J70)</f>
        <v>#REF!</v>
      </c>
    </row>
    <row r="73" spans="1:33" x14ac:dyDescent="0.25">
      <c r="A73" s="8"/>
      <c r="B73" s="45" t="s">
        <v>71</v>
      </c>
      <c r="C73" s="45"/>
      <c r="D73" s="46"/>
      <c r="E73" s="45"/>
      <c r="F73" s="47"/>
      <c r="G73" s="45"/>
      <c r="H73" s="46"/>
      <c r="I73" s="45"/>
      <c r="J73" s="64" t="e">
        <f>J72/D14</f>
        <v>#REF!</v>
      </c>
    </row>
    <row r="74" spans="1:33" x14ac:dyDescent="0.25">
      <c r="A74" s="8"/>
      <c r="B74" s="45"/>
      <c r="C74" s="45"/>
      <c r="D74" s="46"/>
      <c r="E74" s="45"/>
      <c r="F74" s="47"/>
      <c r="G74" s="45"/>
      <c r="H74" s="46"/>
      <c r="I74" s="45"/>
      <c r="J74" s="64"/>
    </row>
    <row r="75" spans="1:33" x14ac:dyDescent="0.25">
      <c r="A75" s="8"/>
      <c r="B75" s="20" t="s">
        <v>80</v>
      </c>
      <c r="C75" s="20"/>
      <c r="D75" s="68"/>
      <c r="E75" s="20"/>
      <c r="F75" s="21"/>
      <c r="G75" s="20"/>
      <c r="H75" s="68"/>
      <c r="I75" s="20"/>
      <c r="J75" s="22" t="e">
        <f>J54+J72</f>
        <v>#NAME?</v>
      </c>
    </row>
    <row r="76" spans="1:33" s="24" customFormat="1" x14ac:dyDescent="0.25">
      <c r="A76" s="28"/>
      <c r="B76" s="45" t="s">
        <v>110</v>
      </c>
      <c r="C76" s="45"/>
      <c r="D76" s="46"/>
      <c r="E76" s="45"/>
      <c r="F76" s="47"/>
      <c r="G76" s="45"/>
      <c r="H76" s="46"/>
      <c r="I76" s="45"/>
      <c r="J76" s="64" t="e">
        <f>J75/D14</f>
        <v>#NAME?</v>
      </c>
      <c r="L76" s="28"/>
      <c r="M76" s="28"/>
      <c r="N76" s="28"/>
      <c r="O76" s="28"/>
      <c r="P76" s="28"/>
      <c r="Q76" s="28"/>
      <c r="R76" s="28"/>
      <c r="S76" s="28"/>
      <c r="T76" s="28"/>
      <c r="U76" s="28"/>
      <c r="V76" s="28"/>
      <c r="W76" s="28"/>
      <c r="X76" s="28"/>
      <c r="Y76" s="28"/>
      <c r="Z76" s="28"/>
      <c r="AA76" s="28"/>
      <c r="AB76" s="28"/>
      <c r="AC76" s="28"/>
      <c r="AD76" s="28"/>
      <c r="AE76" s="28"/>
      <c r="AF76" s="28"/>
      <c r="AG76" s="28"/>
    </row>
    <row r="77" spans="1:33" x14ac:dyDescent="0.25">
      <c r="A77" s="8"/>
      <c r="B77" s="45"/>
      <c r="C77" s="45"/>
      <c r="D77" s="46"/>
      <c r="E77" s="45"/>
      <c r="F77" s="47"/>
      <c r="G77" s="45"/>
      <c r="H77" s="46"/>
      <c r="I77" s="45"/>
      <c r="J77" s="64"/>
    </row>
    <row r="78" spans="1:33" s="13" customFormat="1" x14ac:dyDescent="0.25">
      <c r="A78" s="12"/>
      <c r="B78" s="20" t="s">
        <v>48</v>
      </c>
      <c r="C78" s="20"/>
      <c r="D78" s="68"/>
      <c r="E78" s="20"/>
      <c r="F78" s="21"/>
      <c r="G78" s="20"/>
      <c r="H78" s="68"/>
      <c r="I78" s="20"/>
      <c r="J78" s="22" t="e">
        <f>J14-J75</f>
        <v>#REF!</v>
      </c>
      <c r="L78" s="12"/>
      <c r="M78" s="12"/>
      <c r="N78" s="12"/>
      <c r="O78" s="12"/>
      <c r="P78" s="12"/>
      <c r="Q78" s="12"/>
      <c r="R78" s="12"/>
      <c r="S78" s="12"/>
      <c r="T78" s="12"/>
      <c r="U78" s="12"/>
      <c r="V78" s="12"/>
      <c r="W78" s="12"/>
      <c r="X78" s="12"/>
      <c r="Y78" s="12"/>
      <c r="Z78" s="12"/>
      <c r="AA78" s="12"/>
      <c r="AB78" s="12"/>
      <c r="AC78" s="12"/>
      <c r="AD78" s="12"/>
      <c r="AE78" s="12"/>
      <c r="AF78" s="12"/>
      <c r="AG78" s="12"/>
    </row>
    <row r="79" spans="1:33" x14ac:dyDescent="0.25">
      <c r="A79" s="8"/>
      <c r="B79" s="42"/>
      <c r="C79" s="42"/>
      <c r="D79" s="41"/>
      <c r="E79" s="42"/>
      <c r="F79" s="43"/>
      <c r="G79" s="42"/>
      <c r="H79" s="41"/>
      <c r="I79" s="42"/>
      <c r="J79" s="44"/>
      <c r="K79" s="95"/>
    </row>
    <row r="80" spans="1:33" x14ac:dyDescent="0.25">
      <c r="A80" s="8"/>
      <c r="B80" s="73" t="s">
        <v>49</v>
      </c>
      <c r="C80" s="73"/>
      <c r="D80" s="74"/>
      <c r="E80" s="73"/>
      <c r="F80" s="75"/>
      <c r="G80" s="73"/>
      <c r="H80" s="74"/>
      <c r="I80" s="73"/>
      <c r="J80" s="73"/>
      <c r="K80" s="96"/>
    </row>
    <row r="81" spans="1:11" ht="15.6" x14ac:dyDescent="0.25">
      <c r="A81" s="8"/>
      <c r="B81" s="211" t="s">
        <v>217</v>
      </c>
      <c r="C81" s="73"/>
      <c r="D81" s="74"/>
      <c r="E81" s="73"/>
      <c r="F81" s="75"/>
      <c r="G81" s="73"/>
      <c r="H81" s="74"/>
      <c r="I81" s="73"/>
      <c r="J81" s="73"/>
      <c r="K81" s="96"/>
    </row>
    <row r="82" spans="1:11" ht="15.6" x14ac:dyDescent="0.25">
      <c r="A82" s="8"/>
      <c r="B82" s="211" t="s">
        <v>214</v>
      </c>
      <c r="C82" s="73"/>
      <c r="D82" s="74"/>
      <c r="E82" s="73"/>
      <c r="F82" s="75"/>
      <c r="G82" s="73"/>
      <c r="H82" s="74"/>
      <c r="I82" s="73"/>
      <c r="J82" s="73"/>
      <c r="K82" s="96"/>
    </row>
    <row r="83" spans="1:11" x14ac:dyDescent="0.25">
      <c r="A83" s="8"/>
      <c r="B83" s="479" t="s">
        <v>188</v>
      </c>
      <c r="C83" s="480"/>
      <c r="D83" s="480"/>
      <c r="E83" s="480"/>
      <c r="F83" s="480"/>
      <c r="G83" s="480"/>
      <c r="H83" s="480"/>
      <c r="I83" s="480"/>
      <c r="J83" s="480"/>
    </row>
    <row r="84" spans="1:11" ht="12.75" customHeight="1" x14ac:dyDescent="0.25">
      <c r="A84" s="8"/>
      <c r="B84" s="483" t="s">
        <v>222</v>
      </c>
      <c r="C84" s="484"/>
      <c r="D84" s="484"/>
      <c r="E84" s="484"/>
      <c r="F84" s="484"/>
      <c r="G84" s="484"/>
      <c r="H84" s="484"/>
      <c r="I84" s="484"/>
      <c r="J84" s="484"/>
    </row>
    <row r="85" spans="1:11" x14ac:dyDescent="0.25">
      <c r="A85" s="8"/>
      <c r="B85" s="481" t="s">
        <v>189</v>
      </c>
      <c r="C85" s="482"/>
      <c r="D85" s="482"/>
      <c r="E85" s="482"/>
      <c r="F85" s="482"/>
      <c r="G85" s="482"/>
      <c r="H85" s="482"/>
      <c r="I85" s="482"/>
      <c r="J85" s="482"/>
    </row>
    <row r="86" spans="1:11" x14ac:dyDescent="0.25">
      <c r="A86" s="8"/>
      <c r="B86" s="45"/>
      <c r="C86" s="45"/>
      <c r="D86" s="46"/>
      <c r="E86" s="45"/>
      <c r="F86" s="47"/>
      <c r="G86" s="45"/>
      <c r="H86" s="46"/>
      <c r="I86" s="45"/>
      <c r="J86" s="45"/>
    </row>
    <row r="87" spans="1:11" x14ac:dyDescent="0.25">
      <c r="A87" s="8"/>
      <c r="B87" s="5" t="s">
        <v>50</v>
      </c>
      <c r="C87" s="45"/>
      <c r="D87" s="76" t="s">
        <v>51</v>
      </c>
      <c r="E87" s="45"/>
      <c r="F87" s="47" t="s">
        <v>52</v>
      </c>
      <c r="G87" s="45"/>
      <c r="H87" s="76" t="s">
        <v>53</v>
      </c>
      <c r="I87" s="45"/>
      <c r="J87" s="45"/>
    </row>
    <row r="88" spans="1:11" x14ac:dyDescent="0.25">
      <c r="A88" s="8"/>
      <c r="B88" s="45"/>
      <c r="C88" s="45"/>
      <c r="D88" s="77">
        <v>0.1</v>
      </c>
      <c r="E88" s="45"/>
      <c r="F88" s="47"/>
      <c r="G88" s="45"/>
      <c r="H88" s="77">
        <v>0.1</v>
      </c>
      <c r="I88" s="45"/>
      <c r="J88" s="45"/>
    </row>
    <row r="89" spans="1:11" x14ac:dyDescent="0.25">
      <c r="A89" s="8"/>
      <c r="B89" s="45"/>
      <c r="C89" s="45"/>
      <c r="D89" s="78"/>
      <c r="E89" s="42"/>
      <c r="F89" s="41" t="s">
        <v>54</v>
      </c>
      <c r="G89" s="42"/>
      <c r="H89" s="78"/>
      <c r="I89" s="45"/>
      <c r="J89" s="45"/>
    </row>
    <row r="90" spans="1:11" x14ac:dyDescent="0.25">
      <c r="A90" s="8"/>
      <c r="B90" s="6" t="s">
        <v>55</v>
      </c>
      <c r="C90" s="45"/>
      <c r="D90" s="138" t="e">
        <f>F90*(1-D88)</f>
        <v>#REF!</v>
      </c>
      <c r="E90" s="79"/>
      <c r="F90" s="80" t="e">
        <f>D14</f>
        <v>#REF!</v>
      </c>
      <c r="G90" s="79"/>
      <c r="H90" s="81" t="e">
        <f>F90*(1+H88)</f>
        <v>#REF!</v>
      </c>
      <c r="I90" s="45"/>
      <c r="J90" s="45"/>
    </row>
    <row r="91" spans="1:11" ht="4.5" customHeight="1" x14ac:dyDescent="0.25">
      <c r="A91" s="8"/>
      <c r="B91" s="45"/>
      <c r="C91" s="45"/>
      <c r="D91" s="46"/>
      <c r="E91" s="45"/>
      <c r="F91" s="47"/>
      <c r="G91" s="45"/>
      <c r="H91" s="46"/>
      <c r="I91" s="45"/>
      <c r="J91" s="45"/>
    </row>
    <row r="92" spans="1:11" x14ac:dyDescent="0.25">
      <c r="A92" s="8"/>
      <c r="B92" s="45" t="s">
        <v>170</v>
      </c>
      <c r="C92" s="45"/>
      <c r="D92" s="82" t="e">
        <f>$J$54/D90</f>
        <v>#NAME?</v>
      </c>
      <c r="E92" s="45"/>
      <c r="F92" s="82" t="e">
        <f>$J$54/F90</f>
        <v>#NAME?</v>
      </c>
      <c r="G92" s="45"/>
      <c r="H92" s="82" t="e">
        <f>$J$54/H90</f>
        <v>#NAME?</v>
      </c>
      <c r="I92" s="45"/>
      <c r="J92" s="45"/>
    </row>
    <row r="93" spans="1:11" ht="4.5" customHeight="1" x14ac:dyDescent="0.25">
      <c r="A93" s="8"/>
      <c r="B93" s="45"/>
      <c r="C93" s="45"/>
      <c r="D93" s="46"/>
      <c r="E93" s="45"/>
      <c r="F93" s="47"/>
      <c r="G93" s="45"/>
      <c r="H93" s="46"/>
      <c r="I93" s="45"/>
      <c r="J93" s="45"/>
    </row>
    <row r="94" spans="1:11" x14ac:dyDescent="0.25">
      <c r="A94" s="8"/>
      <c r="B94" s="45" t="s">
        <v>171</v>
      </c>
      <c r="C94" s="45"/>
      <c r="D94" s="82" t="e">
        <f>$J$72/D90</f>
        <v>#REF!</v>
      </c>
      <c r="E94" s="45"/>
      <c r="F94" s="82" t="e">
        <f>$J$72/F90</f>
        <v>#REF!</v>
      </c>
      <c r="G94" s="45"/>
      <c r="H94" s="82" t="e">
        <f>$J$72/H90</f>
        <v>#REF!</v>
      </c>
      <c r="I94" s="45"/>
      <c r="J94" s="45"/>
    </row>
    <row r="95" spans="1:11" ht="3.75" customHeight="1" x14ac:dyDescent="0.25">
      <c r="A95" s="8"/>
      <c r="B95" s="45"/>
      <c r="C95" s="45"/>
      <c r="D95" s="46"/>
      <c r="E95" s="45"/>
      <c r="F95" s="47"/>
      <c r="G95" s="45"/>
      <c r="H95" s="46"/>
      <c r="I95" s="45"/>
      <c r="J95" s="45"/>
    </row>
    <row r="96" spans="1:11" x14ac:dyDescent="0.25">
      <c r="A96" s="8"/>
      <c r="B96" s="45" t="s">
        <v>56</v>
      </c>
      <c r="C96" s="45"/>
      <c r="D96" s="82" t="e">
        <f>$J$75/D90</f>
        <v>#NAME?</v>
      </c>
      <c r="E96" s="45"/>
      <c r="F96" s="82" t="e">
        <f>$J$75/F90</f>
        <v>#NAME?</v>
      </c>
      <c r="G96" s="45"/>
      <c r="H96" s="82" t="e">
        <f>$J$75/H90</f>
        <v>#NAME?</v>
      </c>
      <c r="I96" s="45"/>
      <c r="J96" s="45"/>
    </row>
    <row r="97" spans="1:10" ht="5.25" customHeight="1" x14ac:dyDescent="0.25">
      <c r="A97" s="8"/>
      <c r="B97" s="50"/>
      <c r="C97" s="50"/>
      <c r="D97" s="53"/>
      <c r="E97" s="50"/>
      <c r="F97" s="54"/>
      <c r="G97" s="50"/>
      <c r="H97" s="53"/>
      <c r="I97" s="50"/>
      <c r="J97" s="50"/>
    </row>
    <row r="98" spans="1:10" x14ac:dyDescent="0.25">
      <c r="A98" s="8"/>
      <c r="B98" s="45"/>
      <c r="C98" s="45"/>
      <c r="D98" s="46"/>
      <c r="E98" s="45"/>
      <c r="F98" s="47"/>
      <c r="G98" s="45"/>
      <c r="H98" s="46"/>
      <c r="I98" s="45"/>
      <c r="J98" s="45"/>
    </row>
    <row r="99" spans="1:10" x14ac:dyDescent="0.25">
      <c r="A99" s="8"/>
      <c r="B99" s="45"/>
      <c r="C99" s="45"/>
      <c r="D99" s="41"/>
      <c r="E99" s="42"/>
      <c r="F99" s="43" t="s">
        <v>55</v>
      </c>
      <c r="G99" s="42"/>
      <c r="H99" s="41"/>
      <c r="I99" s="45"/>
      <c r="J99" s="45"/>
    </row>
    <row r="100" spans="1:10" x14ac:dyDescent="0.25">
      <c r="A100" s="8"/>
      <c r="B100" s="6" t="s">
        <v>54</v>
      </c>
      <c r="C100" s="45"/>
      <c r="D100" s="83" t="e">
        <f>F100*(1-D88)</f>
        <v>#REF!</v>
      </c>
      <c r="E100" s="79"/>
      <c r="F100" s="84" t="e">
        <f>H14</f>
        <v>#REF!</v>
      </c>
      <c r="G100" s="79"/>
      <c r="H100" s="83" t="e">
        <f>F100*(1+H88)</f>
        <v>#REF!</v>
      </c>
      <c r="I100" s="45"/>
      <c r="J100" s="45"/>
    </row>
    <row r="101" spans="1:10" ht="4.5" customHeight="1" x14ac:dyDescent="0.25">
      <c r="A101" s="8"/>
      <c r="B101" s="45"/>
      <c r="C101" s="45"/>
      <c r="D101" s="46"/>
      <c r="E101" s="45"/>
      <c r="F101" s="47"/>
      <c r="G101" s="45"/>
      <c r="H101" s="46"/>
      <c r="I101" s="45"/>
      <c r="J101" s="45"/>
    </row>
    <row r="102" spans="1:10" x14ac:dyDescent="0.25">
      <c r="A102" s="8"/>
      <c r="B102" s="45" t="s">
        <v>170</v>
      </c>
      <c r="C102" s="45"/>
      <c r="D102" s="85" t="e">
        <f>$J$54/D100</f>
        <v>#NAME?</v>
      </c>
      <c r="E102" s="45"/>
      <c r="F102" s="85" t="e">
        <f>$J$54/F100</f>
        <v>#NAME?</v>
      </c>
      <c r="G102" s="45"/>
      <c r="H102" s="85" t="e">
        <f>$J$54/H100</f>
        <v>#NAME?</v>
      </c>
      <c r="I102" s="45"/>
      <c r="J102" s="45"/>
    </row>
    <row r="103" spans="1:10" ht="3" customHeight="1" x14ac:dyDescent="0.25">
      <c r="A103" s="8"/>
      <c r="B103" s="45"/>
      <c r="C103" s="45"/>
      <c r="D103" s="46"/>
      <c r="E103" s="45"/>
      <c r="F103" s="47"/>
      <c r="G103" s="45"/>
      <c r="H103" s="46"/>
      <c r="I103" s="45"/>
      <c r="J103" s="45"/>
    </row>
    <row r="104" spans="1:10" x14ac:dyDescent="0.25">
      <c r="A104" s="8"/>
      <c r="B104" s="45" t="s">
        <v>171</v>
      </c>
      <c r="C104" s="45"/>
      <c r="D104" s="85" t="e">
        <f>$J$72/D100</f>
        <v>#REF!</v>
      </c>
      <c r="E104" s="45"/>
      <c r="F104" s="85" t="e">
        <f>$J$72/F100</f>
        <v>#REF!</v>
      </c>
      <c r="G104" s="45"/>
      <c r="H104" s="85" t="e">
        <f>$J$72/H100</f>
        <v>#REF!</v>
      </c>
      <c r="I104" s="45"/>
      <c r="J104" s="45"/>
    </row>
    <row r="105" spans="1:10" ht="3.75" customHeight="1" x14ac:dyDescent="0.25">
      <c r="A105" s="8"/>
      <c r="B105" s="45"/>
      <c r="C105" s="45"/>
      <c r="D105" s="46"/>
      <c r="E105" s="45"/>
      <c r="F105" s="47"/>
      <c r="G105" s="45"/>
      <c r="H105" s="46"/>
      <c r="I105" s="45"/>
      <c r="J105" s="45"/>
    </row>
    <row r="106" spans="1:10" x14ac:dyDescent="0.25">
      <c r="A106" s="8"/>
      <c r="B106" s="45" t="s">
        <v>56</v>
      </c>
      <c r="C106" s="45"/>
      <c r="D106" s="85" t="e">
        <f>$J$75/D100</f>
        <v>#NAME?</v>
      </c>
      <c r="E106" s="45"/>
      <c r="F106" s="85" t="e">
        <f>$J$75/F100</f>
        <v>#NAME?</v>
      </c>
      <c r="G106" s="45"/>
      <c r="H106" s="85" t="e">
        <f>$J$75/H100</f>
        <v>#NAME?</v>
      </c>
      <c r="I106" s="45"/>
      <c r="J106" s="45"/>
    </row>
    <row r="107" spans="1:10" ht="5.25" customHeight="1" x14ac:dyDescent="0.25">
      <c r="A107" s="8"/>
      <c r="B107" s="45"/>
      <c r="C107" s="45"/>
      <c r="D107" s="46"/>
      <c r="E107" s="45"/>
      <c r="F107" s="47"/>
      <c r="G107" s="45"/>
      <c r="H107" s="46"/>
      <c r="I107" s="45"/>
      <c r="J107" s="45"/>
    </row>
    <row r="108" spans="1:10" x14ac:dyDescent="0.25">
      <c r="A108" s="8"/>
      <c r="B108" s="42"/>
      <c r="C108" s="42"/>
      <c r="D108" s="41"/>
      <c r="E108" s="42"/>
      <c r="F108" s="43"/>
      <c r="G108" s="42"/>
      <c r="H108" s="41"/>
      <c r="I108" s="42"/>
      <c r="J108" s="42"/>
    </row>
    <row r="109" spans="1:10" s="8" customFormat="1" x14ac:dyDescent="0.25">
      <c r="D109" s="90"/>
      <c r="F109" s="9"/>
      <c r="H109" s="90"/>
    </row>
    <row r="110" spans="1:10" s="8" customFormat="1" x14ac:dyDescent="0.25">
      <c r="D110" s="90"/>
      <c r="F110" s="9"/>
      <c r="H110" s="90"/>
    </row>
    <row r="111" spans="1:10" s="8" customFormat="1" x14ac:dyDescent="0.25">
      <c r="D111" s="90"/>
      <c r="F111" s="9"/>
      <c r="H111" s="90"/>
    </row>
    <row r="112" spans="1:10" s="8" customFormat="1" x14ac:dyDescent="0.25">
      <c r="D112" s="90"/>
      <c r="F112" s="9"/>
      <c r="H112" s="90"/>
    </row>
    <row r="113" spans="4:8" s="8" customFormat="1" x14ac:dyDescent="0.25">
      <c r="D113" s="90"/>
      <c r="F113" s="9"/>
      <c r="H113" s="90"/>
    </row>
    <row r="114" spans="4:8" s="8" customFormat="1" x14ac:dyDescent="0.25">
      <c r="D114" s="90"/>
      <c r="F114" s="9"/>
      <c r="H114" s="90"/>
    </row>
    <row r="115" spans="4:8" s="8" customFormat="1" x14ac:dyDescent="0.25">
      <c r="D115" s="90"/>
      <c r="F115" s="9"/>
      <c r="H115" s="90"/>
    </row>
    <row r="116" spans="4:8" s="8" customFormat="1" x14ac:dyDescent="0.25">
      <c r="D116" s="90"/>
      <c r="F116" s="9"/>
      <c r="H116" s="90"/>
    </row>
    <row r="117" spans="4:8" s="8" customFormat="1" x14ac:dyDescent="0.25">
      <c r="D117" s="90"/>
      <c r="F117" s="9"/>
      <c r="H117" s="90"/>
    </row>
    <row r="118" spans="4:8" s="8" customFormat="1" x14ac:dyDescent="0.25">
      <c r="D118" s="90"/>
      <c r="F118" s="9"/>
      <c r="H118" s="90"/>
    </row>
    <row r="119" spans="4:8" s="8" customFormat="1" x14ac:dyDescent="0.25">
      <c r="D119" s="90"/>
      <c r="F119" s="9"/>
      <c r="H119" s="90"/>
    </row>
    <row r="120" spans="4:8" s="8" customFormat="1" x14ac:dyDescent="0.25">
      <c r="D120" s="90"/>
      <c r="F120" s="9"/>
      <c r="H120" s="90"/>
    </row>
    <row r="121" spans="4:8" s="8" customFormat="1" x14ac:dyDescent="0.25">
      <c r="D121" s="90"/>
      <c r="F121" s="9"/>
      <c r="H121" s="90"/>
    </row>
    <row r="122" spans="4:8" s="8" customFormat="1" x14ac:dyDescent="0.25">
      <c r="D122" s="90"/>
      <c r="F122" s="9"/>
      <c r="H122" s="90"/>
    </row>
    <row r="123" spans="4:8" s="8" customFormat="1" x14ac:dyDescent="0.25">
      <c r="D123" s="90"/>
      <c r="F123" s="9"/>
      <c r="H123" s="90"/>
    </row>
    <row r="124" spans="4:8" s="8" customFormat="1" x14ac:dyDescent="0.25">
      <c r="D124" s="90"/>
      <c r="F124" s="9"/>
      <c r="H124" s="90"/>
    </row>
    <row r="125" spans="4:8" s="8" customFormat="1" x14ac:dyDescent="0.25">
      <c r="D125" s="90"/>
      <c r="F125" s="9"/>
      <c r="H125" s="90"/>
    </row>
    <row r="126" spans="4:8" s="8" customFormat="1" x14ac:dyDescent="0.25">
      <c r="D126" s="90"/>
      <c r="F126" s="9"/>
      <c r="H126" s="90"/>
    </row>
    <row r="127" spans="4:8" s="8" customFormat="1" x14ac:dyDescent="0.25">
      <c r="D127" s="90"/>
      <c r="F127" s="9"/>
      <c r="H127" s="90"/>
    </row>
    <row r="128" spans="4:8" s="8" customFormat="1" x14ac:dyDescent="0.25">
      <c r="D128" s="90"/>
      <c r="F128" s="9"/>
      <c r="H128" s="90"/>
    </row>
    <row r="129" spans="4:8" s="8" customFormat="1" x14ac:dyDescent="0.25">
      <c r="D129" s="90"/>
      <c r="F129" s="9"/>
      <c r="H129" s="90"/>
    </row>
    <row r="130" spans="4:8" s="8" customFormat="1" x14ac:dyDescent="0.25">
      <c r="D130" s="90"/>
      <c r="F130" s="9"/>
      <c r="H130" s="90"/>
    </row>
    <row r="131" spans="4:8" s="8" customFormat="1" x14ac:dyDescent="0.25">
      <c r="D131" s="90"/>
      <c r="F131" s="9"/>
      <c r="H131" s="90"/>
    </row>
    <row r="132" spans="4:8" s="8" customFormat="1" x14ac:dyDescent="0.25">
      <c r="D132" s="90"/>
      <c r="F132" s="9"/>
      <c r="H132" s="90"/>
    </row>
    <row r="133" spans="4:8" s="8" customFormat="1" x14ac:dyDescent="0.25">
      <c r="D133" s="90"/>
      <c r="F133" s="9"/>
      <c r="H133" s="90"/>
    </row>
    <row r="134" spans="4:8" s="8" customFormat="1" x14ac:dyDescent="0.25">
      <c r="D134" s="90"/>
      <c r="F134" s="9"/>
      <c r="H134" s="90"/>
    </row>
    <row r="135" spans="4:8" s="8" customFormat="1" x14ac:dyDescent="0.25">
      <c r="D135" s="90"/>
      <c r="F135" s="9"/>
      <c r="H135" s="90"/>
    </row>
    <row r="136" spans="4:8" s="8" customFormat="1" x14ac:dyDescent="0.25">
      <c r="D136" s="90"/>
      <c r="F136" s="9"/>
      <c r="H136" s="90"/>
    </row>
    <row r="137" spans="4:8" s="8" customFormat="1" x14ac:dyDescent="0.25">
      <c r="D137" s="90"/>
      <c r="F137" s="9"/>
      <c r="H137" s="90"/>
    </row>
    <row r="138" spans="4:8" s="8" customFormat="1" x14ac:dyDescent="0.25">
      <c r="D138" s="90"/>
      <c r="F138" s="9"/>
      <c r="H138" s="90"/>
    </row>
    <row r="139" spans="4:8" s="8" customFormat="1" x14ac:dyDescent="0.25">
      <c r="D139" s="90"/>
      <c r="F139" s="9"/>
      <c r="H139" s="90"/>
    </row>
    <row r="140" spans="4:8" s="8" customFormat="1" x14ac:dyDescent="0.25">
      <c r="D140" s="90"/>
      <c r="F140" s="9"/>
      <c r="H140" s="90"/>
    </row>
    <row r="141" spans="4:8" s="8" customFormat="1" x14ac:dyDescent="0.25">
      <c r="D141" s="90"/>
      <c r="F141" s="9"/>
      <c r="H141" s="90"/>
    </row>
    <row r="142" spans="4:8" s="8" customFormat="1" x14ac:dyDescent="0.25">
      <c r="D142" s="90"/>
      <c r="F142" s="9"/>
      <c r="H142" s="90"/>
    </row>
    <row r="143" spans="4:8" s="8" customFormat="1" x14ac:dyDescent="0.25">
      <c r="D143" s="90"/>
      <c r="F143" s="9"/>
      <c r="H143" s="90"/>
    </row>
    <row r="144" spans="4:8" s="8" customFormat="1" x14ac:dyDescent="0.25">
      <c r="D144" s="90"/>
      <c r="F144" s="9"/>
      <c r="H144" s="90"/>
    </row>
    <row r="145" spans="4:8" s="8" customFormat="1" x14ac:dyDescent="0.25">
      <c r="D145" s="90"/>
      <c r="F145" s="9"/>
      <c r="H145" s="90"/>
    </row>
    <row r="146" spans="4:8" s="8" customFormat="1" x14ac:dyDescent="0.25">
      <c r="D146" s="90"/>
      <c r="F146" s="9"/>
      <c r="H146" s="90"/>
    </row>
    <row r="147" spans="4:8" s="8" customFormat="1" x14ac:dyDescent="0.25">
      <c r="D147" s="90"/>
      <c r="F147" s="9"/>
      <c r="H147" s="90"/>
    </row>
    <row r="148" spans="4:8" s="8" customFormat="1" x14ac:dyDescent="0.25">
      <c r="D148" s="90"/>
      <c r="F148" s="9"/>
      <c r="H148" s="90"/>
    </row>
    <row r="149" spans="4:8" s="8" customFormat="1" x14ac:dyDescent="0.25">
      <c r="D149" s="90"/>
      <c r="F149" s="9"/>
      <c r="H149" s="90"/>
    </row>
    <row r="150" spans="4:8" s="8" customFormat="1" x14ac:dyDescent="0.25">
      <c r="D150" s="90"/>
      <c r="F150" s="9"/>
      <c r="H150" s="90"/>
    </row>
    <row r="151" spans="4:8" s="8" customFormat="1" x14ac:dyDescent="0.25">
      <c r="D151" s="90"/>
      <c r="F151" s="9"/>
      <c r="H151" s="90"/>
    </row>
    <row r="152" spans="4:8" s="8" customFormat="1" x14ac:dyDescent="0.25">
      <c r="D152" s="90"/>
      <c r="F152" s="9"/>
      <c r="H152" s="90"/>
    </row>
    <row r="153" spans="4:8" s="8" customFormat="1" x14ac:dyDescent="0.25">
      <c r="D153" s="90"/>
      <c r="F153" s="9"/>
      <c r="H153" s="90"/>
    </row>
    <row r="154" spans="4:8" s="8" customFormat="1" x14ac:dyDescent="0.25">
      <c r="D154" s="90"/>
      <c r="F154" s="9"/>
      <c r="H154" s="90"/>
    </row>
    <row r="155" spans="4:8" s="8" customFormat="1" x14ac:dyDescent="0.25">
      <c r="D155" s="90"/>
      <c r="F155" s="9"/>
      <c r="H155" s="90"/>
    </row>
  </sheetData>
  <mergeCells count="9">
    <mergeCell ref="B8:J8"/>
    <mergeCell ref="B83:J83"/>
    <mergeCell ref="B85:J85"/>
    <mergeCell ref="B2:I2"/>
    <mergeCell ref="B3:I3"/>
    <mergeCell ref="B4:I4"/>
    <mergeCell ref="B5:I5"/>
    <mergeCell ref="B6:I6"/>
    <mergeCell ref="B84:J84"/>
  </mergeCells>
  <phoneticPr fontId="8"/>
  <hyperlinks>
    <hyperlink ref="B85:J85" location="SPMC" display="Spring Peas Machinery Costs table." xr:uid="{00000000-0004-0000-0F00-000000000000}"/>
  </hyperlinks>
  <printOptions horizontalCentered="1"/>
  <pageMargins left="0.75" right="0.75" top="1" bottom="1" header="0" footer="0.5"/>
  <pageSetup scale="87" fitToHeight="2" orientation="portrait" r:id="rId1"/>
  <headerFooter alignWithMargins="0">
    <oddFooter>&amp;L&amp;A&amp;C&amp;F&amp;R&amp;D</oddFooter>
  </headerFooter>
  <rowBreaks count="1" manualBreakCount="1">
    <brk id="57" min="1" max="9" man="1"/>
  </rowBreaks>
  <ignoredErrors>
    <ignoredError sqref="J22:J23 J33 J40 J45 J49:J50 J72"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J69"/>
  <sheetViews>
    <sheetView workbookViewId="0">
      <selection activeCell="D7" sqref="D7"/>
    </sheetView>
  </sheetViews>
  <sheetFormatPr defaultColWidth="11.44140625" defaultRowHeight="13.2" x14ac:dyDescent="0.25"/>
  <cols>
    <col min="1" max="1" width="3.109375" style="8" customWidth="1"/>
    <col min="2" max="2" width="12.6640625" customWidth="1"/>
    <col min="3" max="3" width="23.33203125" customWidth="1"/>
    <col min="4" max="4" width="31.33203125" customWidth="1"/>
    <col min="5" max="5" width="42.6640625" customWidth="1"/>
    <col min="6" max="9" width="11.44140625" customWidth="1"/>
    <col min="10" max="10" width="11.44140625" style="8" customWidth="1"/>
  </cols>
  <sheetData>
    <row r="1" spans="2:9" ht="15" customHeight="1" x14ac:dyDescent="0.25">
      <c r="B1" s="8"/>
      <c r="C1" s="8"/>
      <c r="D1" s="8"/>
      <c r="E1" s="8"/>
      <c r="F1" s="8"/>
      <c r="G1" s="8"/>
      <c r="H1" s="8"/>
      <c r="I1" s="8"/>
    </row>
    <row r="2" spans="2:9" ht="19.5" customHeight="1" x14ac:dyDescent="0.3">
      <c r="B2" s="485" t="s">
        <v>206</v>
      </c>
      <c r="C2" s="486"/>
      <c r="D2" s="486"/>
      <c r="E2" s="486"/>
      <c r="F2" s="8"/>
      <c r="G2" s="8"/>
      <c r="H2" s="8"/>
      <c r="I2" s="8"/>
    </row>
    <row r="3" spans="2:9" ht="33" customHeight="1" x14ac:dyDescent="0.25">
      <c r="B3" s="122" t="s">
        <v>97</v>
      </c>
      <c r="C3" s="122" t="s">
        <v>99</v>
      </c>
      <c r="D3" s="122" t="s">
        <v>101</v>
      </c>
      <c r="E3" s="122" t="s">
        <v>102</v>
      </c>
      <c r="F3" s="8"/>
      <c r="G3" s="8"/>
      <c r="H3" s="8"/>
      <c r="I3" s="8"/>
    </row>
    <row r="4" spans="2:9" x14ac:dyDescent="0.25">
      <c r="B4" s="87"/>
      <c r="C4" s="87"/>
      <c r="D4" s="87"/>
      <c r="E4" s="87" t="s">
        <v>220</v>
      </c>
      <c r="F4" s="8"/>
      <c r="G4" s="8"/>
      <c r="H4" s="8"/>
      <c r="I4" s="8"/>
    </row>
    <row r="5" spans="2:9" x14ac:dyDescent="0.25">
      <c r="B5" s="44" t="s">
        <v>100</v>
      </c>
      <c r="C5" s="44" t="s">
        <v>112</v>
      </c>
      <c r="D5" s="44" t="s">
        <v>203</v>
      </c>
      <c r="E5" s="44" t="s">
        <v>168</v>
      </c>
      <c r="F5" s="8"/>
      <c r="G5" s="8"/>
      <c r="H5" s="8"/>
      <c r="I5" s="8"/>
    </row>
    <row r="6" spans="2:9" x14ac:dyDescent="0.25">
      <c r="B6" s="50"/>
      <c r="C6" s="50"/>
      <c r="D6" s="50" t="s">
        <v>225</v>
      </c>
      <c r="E6" s="50"/>
      <c r="F6" s="8"/>
      <c r="G6" s="8"/>
      <c r="H6" s="8"/>
      <c r="I6" s="8"/>
    </row>
    <row r="7" spans="2:9" x14ac:dyDescent="0.25">
      <c r="B7" s="50" t="s">
        <v>117</v>
      </c>
      <c r="C7" s="50" t="s">
        <v>78</v>
      </c>
      <c r="D7" s="50" t="s">
        <v>204</v>
      </c>
      <c r="E7" s="50" t="s">
        <v>84</v>
      </c>
      <c r="F7" s="8"/>
      <c r="G7" s="8"/>
      <c r="H7" s="8"/>
      <c r="I7" s="8"/>
    </row>
    <row r="8" spans="2:9" x14ac:dyDescent="0.25">
      <c r="B8" s="87"/>
      <c r="C8" s="87"/>
      <c r="D8" s="87"/>
      <c r="E8" s="87"/>
      <c r="F8" s="8"/>
      <c r="G8" s="8"/>
      <c r="H8" s="8"/>
      <c r="I8" s="8"/>
    </row>
    <row r="9" spans="2:9" x14ac:dyDescent="0.25">
      <c r="B9" s="44" t="s">
        <v>135</v>
      </c>
      <c r="C9" s="44" t="s">
        <v>118</v>
      </c>
      <c r="D9" s="44"/>
      <c r="E9" s="44"/>
      <c r="F9" s="8"/>
      <c r="G9" s="8"/>
      <c r="H9" s="8"/>
      <c r="I9" s="8"/>
    </row>
    <row r="10" spans="2:9" x14ac:dyDescent="0.25">
      <c r="B10" s="50"/>
      <c r="C10" s="50"/>
      <c r="D10" s="50"/>
      <c r="E10" s="50"/>
      <c r="F10" s="8"/>
      <c r="G10" s="8"/>
      <c r="H10" s="8"/>
      <c r="I10" s="8"/>
    </row>
    <row r="11" spans="2:9" x14ac:dyDescent="0.25">
      <c r="B11" s="50" t="s">
        <v>108</v>
      </c>
      <c r="C11" s="50" t="s">
        <v>109</v>
      </c>
      <c r="D11" s="50" t="s">
        <v>85</v>
      </c>
      <c r="E11" s="50" t="s">
        <v>65</v>
      </c>
      <c r="F11" s="8"/>
      <c r="G11" s="8"/>
      <c r="H11" s="8"/>
      <c r="I11" s="8"/>
    </row>
    <row r="12" spans="2:9" x14ac:dyDescent="0.25">
      <c r="B12" s="87"/>
      <c r="C12" s="87"/>
      <c r="D12" s="87"/>
      <c r="E12" s="87"/>
      <c r="F12" s="8"/>
      <c r="G12" s="8"/>
      <c r="H12" s="8"/>
      <c r="I12" s="8"/>
    </row>
    <row r="13" spans="2:9" x14ac:dyDescent="0.25">
      <c r="B13" s="44" t="s">
        <v>98</v>
      </c>
      <c r="C13" s="44" t="s">
        <v>103</v>
      </c>
      <c r="D13" s="44" t="s">
        <v>193</v>
      </c>
      <c r="E13" s="44"/>
      <c r="F13" s="8"/>
      <c r="G13" s="8"/>
      <c r="H13" s="8"/>
      <c r="I13" s="8"/>
    </row>
    <row r="14" spans="2:9" x14ac:dyDescent="0.25">
      <c r="B14" s="88"/>
      <c r="C14" s="88"/>
      <c r="D14" s="88"/>
      <c r="E14" s="88" t="s">
        <v>219</v>
      </c>
      <c r="F14" s="8"/>
      <c r="G14" s="8"/>
      <c r="H14" s="8"/>
      <c r="I14" s="8"/>
    </row>
    <row r="15" spans="2:9" x14ac:dyDescent="0.25">
      <c r="B15" s="42" t="s">
        <v>111</v>
      </c>
      <c r="C15" s="42" t="s">
        <v>112</v>
      </c>
      <c r="D15" s="42" t="s">
        <v>203</v>
      </c>
      <c r="E15" s="42" t="s">
        <v>169</v>
      </c>
      <c r="F15" s="8"/>
      <c r="G15" s="8"/>
      <c r="H15" s="8"/>
      <c r="I15" s="8"/>
    </row>
    <row r="16" spans="2:9" x14ac:dyDescent="0.25">
      <c r="B16" s="8"/>
      <c r="C16" s="8"/>
      <c r="D16" s="8"/>
      <c r="E16" s="8"/>
      <c r="F16" s="8"/>
      <c r="G16" s="8"/>
      <c r="H16" s="8"/>
      <c r="I16" s="8"/>
    </row>
    <row r="17" spans="2:9" x14ac:dyDescent="0.25">
      <c r="B17" s="8"/>
      <c r="C17" s="8"/>
      <c r="D17" s="8"/>
      <c r="E17" s="8"/>
      <c r="F17" s="8"/>
      <c r="G17" s="8"/>
      <c r="H17" s="8"/>
      <c r="I17" s="8"/>
    </row>
    <row r="18" spans="2:9" s="235" customFormat="1" x14ac:dyDescent="0.25"/>
    <row r="19" spans="2:9" s="235" customFormat="1" x14ac:dyDescent="0.25"/>
    <row r="20" spans="2:9" s="235" customFormat="1" x14ac:dyDescent="0.25"/>
    <row r="21" spans="2:9" s="235" customFormat="1" x14ac:dyDescent="0.25"/>
    <row r="22" spans="2:9" s="235" customFormat="1" x14ac:dyDescent="0.25"/>
    <row r="23" spans="2:9" s="235" customFormat="1" x14ac:dyDescent="0.25"/>
    <row r="24" spans="2:9" s="235" customFormat="1" x14ac:dyDescent="0.25"/>
    <row r="25" spans="2:9" s="235" customFormat="1" x14ac:dyDescent="0.25"/>
    <row r="26" spans="2:9" s="235" customFormat="1" x14ac:dyDescent="0.25"/>
    <row r="27" spans="2:9" s="235" customFormat="1" x14ac:dyDescent="0.25"/>
    <row r="28" spans="2:9" s="235" customFormat="1" x14ac:dyDescent="0.25"/>
    <row r="29" spans="2:9" s="235" customFormat="1" x14ac:dyDescent="0.25"/>
    <row r="30" spans="2:9" s="235" customFormat="1" x14ac:dyDescent="0.25"/>
    <row r="31" spans="2:9" s="235" customFormat="1" x14ac:dyDescent="0.25"/>
    <row r="32" spans="2:9" x14ac:dyDescent="0.25">
      <c r="B32" s="8"/>
      <c r="C32" s="8"/>
      <c r="D32" s="8"/>
      <c r="E32" s="8"/>
      <c r="F32" s="8"/>
      <c r="G32" s="8"/>
      <c r="H32" s="8"/>
      <c r="I32" s="8"/>
    </row>
    <row r="33" spans="2:9" x14ac:dyDescent="0.25">
      <c r="B33" s="8"/>
      <c r="C33" s="8"/>
      <c r="D33" s="8"/>
      <c r="E33" s="8"/>
      <c r="F33" s="8"/>
      <c r="G33" s="8"/>
      <c r="H33" s="8"/>
      <c r="I33" s="8"/>
    </row>
    <row r="34" spans="2:9" x14ac:dyDescent="0.25">
      <c r="B34" s="8"/>
      <c r="C34" s="8"/>
      <c r="D34" s="8"/>
      <c r="E34" s="8"/>
      <c r="F34" s="8"/>
      <c r="G34" s="8"/>
      <c r="H34" s="8"/>
      <c r="I34" s="8"/>
    </row>
    <row r="35" spans="2:9" x14ac:dyDescent="0.25">
      <c r="B35" s="8"/>
      <c r="C35" s="8"/>
      <c r="D35" s="8"/>
      <c r="E35" s="8"/>
      <c r="F35" s="8"/>
      <c r="G35" s="8"/>
      <c r="H35" s="8"/>
      <c r="I35" s="8"/>
    </row>
    <row r="36" spans="2:9" x14ac:dyDescent="0.25">
      <c r="B36" s="8"/>
      <c r="C36" s="8"/>
      <c r="D36" s="8"/>
      <c r="E36" s="8"/>
      <c r="F36" s="8"/>
      <c r="G36" s="8"/>
      <c r="H36" s="8"/>
      <c r="I36" s="8"/>
    </row>
    <row r="37" spans="2:9" x14ac:dyDescent="0.25">
      <c r="B37" s="8"/>
      <c r="C37" s="8"/>
      <c r="D37" s="8"/>
      <c r="E37" s="8"/>
      <c r="F37" s="8"/>
      <c r="G37" s="8"/>
      <c r="H37" s="8"/>
      <c r="I37" s="8"/>
    </row>
    <row r="38" spans="2:9" x14ac:dyDescent="0.25">
      <c r="B38" s="8"/>
      <c r="C38" s="8"/>
      <c r="D38" s="8"/>
      <c r="E38" s="8"/>
      <c r="F38" s="8"/>
      <c r="G38" s="8"/>
      <c r="H38" s="8"/>
      <c r="I38" s="8"/>
    </row>
    <row r="39" spans="2:9" x14ac:dyDescent="0.25">
      <c r="B39" s="8"/>
      <c r="C39" s="8"/>
      <c r="D39" s="8"/>
      <c r="E39" s="8"/>
      <c r="F39" s="8"/>
      <c r="G39" s="8"/>
      <c r="H39" s="8"/>
      <c r="I39" s="8"/>
    </row>
    <row r="40" spans="2:9" x14ac:dyDescent="0.25">
      <c r="B40" s="8"/>
      <c r="C40" s="8"/>
      <c r="D40" s="8"/>
      <c r="E40" s="8"/>
      <c r="F40" s="8"/>
      <c r="G40" s="8"/>
      <c r="H40" s="8"/>
      <c r="I40" s="8"/>
    </row>
    <row r="41" spans="2:9" x14ac:dyDescent="0.25">
      <c r="B41" s="8"/>
      <c r="C41" s="8"/>
      <c r="D41" s="8"/>
      <c r="E41" s="8"/>
      <c r="F41" s="8"/>
      <c r="G41" s="8"/>
      <c r="H41" s="8"/>
      <c r="I41" s="8"/>
    </row>
    <row r="42" spans="2:9" x14ac:dyDescent="0.25">
      <c r="B42" s="8"/>
      <c r="C42" s="8"/>
      <c r="D42" s="8"/>
      <c r="E42" s="8"/>
      <c r="F42" s="8"/>
      <c r="G42" s="8"/>
      <c r="H42" s="8"/>
      <c r="I42" s="8"/>
    </row>
    <row r="43" spans="2:9" x14ac:dyDescent="0.25">
      <c r="B43" s="8"/>
      <c r="C43" s="8"/>
      <c r="D43" s="8"/>
      <c r="E43" s="8"/>
      <c r="F43" s="8"/>
      <c r="G43" s="8"/>
      <c r="H43" s="8"/>
      <c r="I43" s="8"/>
    </row>
    <row r="44" spans="2:9" x14ac:dyDescent="0.25">
      <c r="B44" s="8"/>
      <c r="C44" s="8"/>
      <c r="D44" s="8"/>
      <c r="E44" s="8"/>
      <c r="F44" s="8"/>
      <c r="G44" s="8"/>
      <c r="H44" s="8"/>
      <c r="I44" s="8"/>
    </row>
    <row r="45" spans="2:9" x14ac:dyDescent="0.25">
      <c r="B45" s="8"/>
      <c r="C45" s="8"/>
      <c r="D45" s="8"/>
      <c r="E45" s="8"/>
      <c r="F45" s="8"/>
      <c r="G45" s="8"/>
      <c r="H45" s="8"/>
      <c r="I45" s="8"/>
    </row>
    <row r="46" spans="2:9" x14ac:dyDescent="0.25">
      <c r="B46" s="8"/>
      <c r="C46" s="8"/>
      <c r="D46" s="8"/>
      <c r="E46" s="8"/>
      <c r="F46" s="8"/>
      <c r="G46" s="8"/>
      <c r="H46" s="8"/>
      <c r="I46" s="8"/>
    </row>
    <row r="47" spans="2:9" x14ac:dyDescent="0.25">
      <c r="B47" s="8"/>
      <c r="C47" s="8"/>
      <c r="D47" s="8"/>
      <c r="E47" s="8"/>
      <c r="F47" s="8"/>
      <c r="G47" s="8"/>
      <c r="H47" s="8"/>
      <c r="I47" s="8"/>
    </row>
    <row r="48" spans="2:9" x14ac:dyDescent="0.25">
      <c r="B48" s="8"/>
      <c r="C48" s="8"/>
      <c r="D48" s="8"/>
      <c r="E48" s="8"/>
      <c r="F48" s="8"/>
      <c r="G48" s="8"/>
      <c r="H48" s="8"/>
      <c r="I48" s="8"/>
    </row>
    <row r="49" spans="2:9" x14ac:dyDescent="0.25">
      <c r="B49" s="8"/>
      <c r="C49" s="8"/>
      <c r="D49" s="8"/>
      <c r="E49" s="8"/>
      <c r="F49" s="8"/>
      <c r="G49" s="8"/>
      <c r="H49" s="8"/>
      <c r="I49" s="8"/>
    </row>
    <row r="50" spans="2:9" x14ac:dyDescent="0.25">
      <c r="B50" s="8"/>
      <c r="C50" s="8"/>
      <c r="D50" s="8"/>
      <c r="E50" s="8"/>
      <c r="F50" s="8"/>
      <c r="G50" s="8"/>
      <c r="H50" s="8"/>
      <c r="I50" s="8"/>
    </row>
    <row r="51" spans="2:9" x14ac:dyDescent="0.25">
      <c r="B51" s="8"/>
      <c r="C51" s="8"/>
      <c r="D51" s="8"/>
      <c r="E51" s="8"/>
      <c r="F51" s="8"/>
      <c r="G51" s="8"/>
      <c r="H51" s="8"/>
      <c r="I51" s="8"/>
    </row>
    <row r="52" spans="2:9" x14ac:dyDescent="0.25">
      <c r="B52" s="8"/>
      <c r="C52" s="8"/>
      <c r="D52" s="8"/>
      <c r="E52" s="8"/>
      <c r="F52" s="8"/>
      <c r="G52" s="8"/>
      <c r="H52" s="8"/>
      <c r="I52" s="8"/>
    </row>
    <row r="53" spans="2:9" x14ac:dyDescent="0.25">
      <c r="B53" s="8"/>
      <c r="C53" s="8"/>
      <c r="D53" s="8"/>
      <c r="E53" s="8"/>
      <c r="F53" s="8"/>
      <c r="G53" s="8"/>
      <c r="H53" s="8"/>
      <c r="I53" s="8"/>
    </row>
    <row r="54" spans="2:9" x14ac:dyDescent="0.25">
      <c r="B54" s="8"/>
      <c r="C54" s="8"/>
      <c r="D54" s="8"/>
      <c r="E54" s="8"/>
      <c r="F54" s="8"/>
      <c r="G54" s="8"/>
      <c r="H54" s="8"/>
      <c r="I54" s="8"/>
    </row>
    <row r="55" spans="2:9" x14ac:dyDescent="0.25">
      <c r="B55" s="8"/>
      <c r="C55" s="8"/>
      <c r="D55" s="8"/>
      <c r="E55" s="8"/>
      <c r="F55" s="8"/>
      <c r="G55" s="8"/>
      <c r="H55" s="8"/>
      <c r="I55" s="8"/>
    </row>
    <row r="56" spans="2:9" x14ac:dyDescent="0.25">
      <c r="B56" s="8"/>
      <c r="C56" s="8"/>
      <c r="D56" s="8"/>
      <c r="E56" s="8"/>
      <c r="F56" s="8"/>
      <c r="G56" s="8"/>
      <c r="H56" s="8"/>
      <c r="I56" s="8"/>
    </row>
    <row r="57" spans="2:9" x14ac:dyDescent="0.25">
      <c r="B57" s="8"/>
      <c r="C57" s="8"/>
      <c r="D57" s="8"/>
      <c r="E57" s="8"/>
      <c r="F57" s="8"/>
      <c r="G57" s="8"/>
      <c r="H57" s="8"/>
      <c r="I57" s="8"/>
    </row>
    <row r="58" spans="2:9" x14ac:dyDescent="0.25">
      <c r="B58" s="8"/>
      <c r="C58" s="8"/>
      <c r="D58" s="8"/>
      <c r="E58" s="8"/>
      <c r="F58" s="8"/>
      <c r="G58" s="8"/>
      <c r="H58" s="8"/>
      <c r="I58" s="8"/>
    </row>
    <row r="59" spans="2:9" x14ac:dyDescent="0.25">
      <c r="B59" s="8"/>
      <c r="C59" s="8"/>
      <c r="D59" s="8"/>
      <c r="E59" s="8"/>
      <c r="F59" s="8"/>
      <c r="G59" s="8"/>
      <c r="H59" s="8"/>
      <c r="I59" s="8"/>
    </row>
    <row r="60" spans="2:9" x14ac:dyDescent="0.25">
      <c r="B60" s="8"/>
      <c r="C60" s="8"/>
      <c r="D60" s="8"/>
      <c r="E60" s="8"/>
      <c r="F60" s="8"/>
      <c r="G60" s="8"/>
      <c r="H60" s="8"/>
      <c r="I60" s="8"/>
    </row>
    <row r="61" spans="2:9" x14ac:dyDescent="0.25">
      <c r="B61" s="8"/>
      <c r="C61" s="8"/>
      <c r="D61" s="8"/>
      <c r="E61" s="8"/>
      <c r="F61" s="8"/>
      <c r="G61" s="8"/>
      <c r="H61" s="8"/>
      <c r="I61" s="8"/>
    </row>
    <row r="62" spans="2:9" x14ac:dyDescent="0.25">
      <c r="B62" s="8"/>
      <c r="C62" s="8"/>
      <c r="D62" s="8"/>
      <c r="E62" s="8"/>
      <c r="F62" s="8"/>
      <c r="G62" s="8"/>
      <c r="H62" s="8"/>
      <c r="I62" s="8"/>
    </row>
    <row r="63" spans="2:9" x14ac:dyDescent="0.25">
      <c r="B63" s="8"/>
      <c r="C63" s="8"/>
      <c r="D63" s="8"/>
      <c r="E63" s="8"/>
    </row>
    <row r="64" spans="2:9" x14ac:dyDescent="0.25">
      <c r="B64" s="8"/>
      <c r="C64" s="8"/>
      <c r="D64" s="8"/>
      <c r="E64" s="8"/>
    </row>
    <row r="65" spans="2:5" x14ac:dyDescent="0.25">
      <c r="B65" s="8"/>
      <c r="C65" s="8"/>
      <c r="D65" s="8"/>
      <c r="E65" s="8"/>
    </row>
    <row r="66" spans="2:5" x14ac:dyDescent="0.25">
      <c r="B66" s="8"/>
      <c r="C66" s="8"/>
      <c r="D66" s="8"/>
      <c r="E66" s="8"/>
    </row>
    <row r="67" spans="2:5" x14ac:dyDescent="0.25">
      <c r="B67" s="8"/>
      <c r="C67" s="8"/>
      <c r="D67" s="8"/>
      <c r="E67" s="8"/>
    </row>
    <row r="68" spans="2:5" x14ac:dyDescent="0.25">
      <c r="B68" s="8"/>
      <c r="C68" s="8"/>
      <c r="D68" s="8"/>
      <c r="E68" s="8"/>
    </row>
    <row r="69" spans="2:5" x14ac:dyDescent="0.25">
      <c r="B69" s="8"/>
      <c r="C69" s="8"/>
      <c r="D69" s="8"/>
      <c r="E69" s="8"/>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3"/>
  <sheetViews>
    <sheetView topLeftCell="A29" workbookViewId="0">
      <selection activeCell="B9" sqref="B9"/>
    </sheetView>
  </sheetViews>
  <sheetFormatPr defaultColWidth="8.88671875" defaultRowHeight="13.2" x14ac:dyDescent="0.25"/>
  <cols>
    <col min="1" max="1" width="3.44140625" style="14" customWidth="1"/>
    <col min="2" max="2" width="89.33203125" style="225" customWidth="1"/>
    <col min="3" max="3" width="8.88671875" style="14"/>
    <col min="4" max="4" width="7.6640625" style="14" customWidth="1"/>
    <col min="5" max="5" width="7.44140625" style="14" customWidth="1"/>
    <col min="6" max="6" width="7.109375" style="14" customWidth="1"/>
    <col min="7" max="7" width="6.44140625" style="14" customWidth="1"/>
    <col min="8" max="8" width="18.6640625" style="14" hidden="1" customWidth="1"/>
    <col min="9" max="9" width="6.44140625" style="14" customWidth="1"/>
    <col min="10" max="10" width="8.44140625" style="14" customWidth="1"/>
    <col min="11" max="11" width="6" style="14" customWidth="1"/>
    <col min="12" max="12" width="20.44140625" style="14" customWidth="1"/>
    <col min="13" max="19" width="8.88671875" style="14"/>
    <col min="20" max="16384" width="8.88671875" style="225"/>
  </cols>
  <sheetData>
    <row r="1" spans="1:19" s="14" customFormat="1" ht="9.75" customHeight="1" x14ac:dyDescent="0.25">
      <c r="B1" s="139"/>
      <c r="C1" s="139"/>
      <c r="D1" s="139"/>
      <c r="E1" s="139"/>
      <c r="F1" s="139"/>
      <c r="G1" s="139"/>
      <c r="H1" s="139"/>
      <c r="I1" s="139"/>
      <c r="J1" s="139"/>
      <c r="K1" s="139"/>
      <c r="L1" s="139"/>
    </row>
    <row r="2" spans="1:19" s="229" customFormat="1" ht="18" customHeight="1" x14ac:dyDescent="0.3">
      <c r="A2" s="227"/>
      <c r="B2" s="127" t="s">
        <v>104</v>
      </c>
      <c r="C2" s="228"/>
      <c r="D2" s="228"/>
      <c r="E2" s="228"/>
      <c r="F2" s="228"/>
      <c r="G2" s="228"/>
      <c r="H2" s="228"/>
      <c r="I2" s="228"/>
      <c r="J2" s="228"/>
      <c r="K2" s="228"/>
      <c r="L2" s="228"/>
      <c r="M2" s="227"/>
      <c r="N2" s="227"/>
      <c r="O2" s="227"/>
      <c r="P2" s="227"/>
      <c r="Q2" s="227"/>
      <c r="R2" s="227"/>
      <c r="S2" s="227"/>
    </row>
    <row r="3" spans="1:19" s="229" customFormat="1" ht="24" customHeight="1" x14ac:dyDescent="0.3">
      <c r="A3" s="227"/>
      <c r="B3" s="127" t="s">
        <v>196</v>
      </c>
      <c r="C3" s="228"/>
      <c r="D3" s="228"/>
      <c r="E3" s="228"/>
      <c r="F3" s="228"/>
      <c r="G3" s="228"/>
      <c r="H3" s="228"/>
      <c r="I3" s="228"/>
      <c r="J3" s="228"/>
      <c r="K3" s="228"/>
      <c r="L3" s="228"/>
      <c r="M3" s="227"/>
      <c r="N3" s="227"/>
      <c r="O3" s="227"/>
      <c r="P3" s="227"/>
      <c r="Q3" s="227"/>
      <c r="R3" s="227"/>
      <c r="S3" s="227"/>
    </row>
    <row r="4" spans="1:19" s="229" customFormat="1" ht="183" customHeight="1" x14ac:dyDescent="0.3">
      <c r="A4" s="227"/>
      <c r="B4" s="129" t="s">
        <v>244</v>
      </c>
      <c r="C4" s="141"/>
      <c r="D4" s="141"/>
      <c r="E4" s="141"/>
      <c r="F4" s="141"/>
      <c r="G4" s="141"/>
      <c r="H4" s="141"/>
      <c r="I4" s="141"/>
      <c r="J4" s="141"/>
      <c r="K4" s="141"/>
      <c r="L4" s="141"/>
      <c r="M4" s="227"/>
      <c r="N4" s="227"/>
      <c r="O4" s="227"/>
      <c r="P4" s="227"/>
      <c r="Q4" s="227"/>
      <c r="R4" s="227"/>
      <c r="S4" s="227"/>
    </row>
    <row r="5" spans="1:19" s="229" customFormat="1" ht="24" customHeight="1" x14ac:dyDescent="0.3">
      <c r="A5" s="227"/>
      <c r="B5" s="127" t="s">
        <v>77</v>
      </c>
      <c r="C5" s="228"/>
      <c r="D5" s="228"/>
      <c r="E5" s="228"/>
      <c r="F5" s="228"/>
      <c r="G5" s="228"/>
      <c r="H5" s="228"/>
      <c r="I5" s="228"/>
      <c r="J5" s="228"/>
      <c r="K5" s="228"/>
      <c r="L5" s="228"/>
      <c r="M5" s="227"/>
      <c r="N5" s="227"/>
      <c r="O5" s="227"/>
      <c r="P5" s="227"/>
      <c r="Q5" s="227"/>
      <c r="R5" s="227"/>
      <c r="S5" s="227"/>
    </row>
    <row r="6" spans="1:19" ht="102" customHeight="1" x14ac:dyDescent="0.3">
      <c r="B6" s="129" t="s">
        <v>243</v>
      </c>
      <c r="C6" s="141"/>
      <c r="D6" s="141"/>
      <c r="E6" s="141"/>
      <c r="F6" s="141"/>
      <c r="G6" s="141"/>
      <c r="H6" s="141"/>
      <c r="I6" s="141"/>
      <c r="J6" s="141"/>
      <c r="K6" s="141"/>
      <c r="L6" s="141"/>
    </row>
    <row r="7" spans="1:19" s="229" customFormat="1" ht="24" customHeight="1" x14ac:dyDescent="0.3">
      <c r="A7" s="227"/>
      <c r="B7" s="127" t="s">
        <v>92</v>
      </c>
      <c r="C7" s="228"/>
      <c r="D7" s="228"/>
      <c r="E7" s="228"/>
      <c r="F7" s="228"/>
      <c r="G7" s="228"/>
      <c r="H7" s="228"/>
      <c r="I7" s="228"/>
      <c r="J7" s="228"/>
      <c r="K7" s="228"/>
      <c r="L7" s="228"/>
      <c r="M7" s="227"/>
      <c r="N7" s="227"/>
      <c r="O7" s="227"/>
      <c r="P7" s="227"/>
      <c r="Q7" s="227"/>
      <c r="R7" s="227"/>
      <c r="S7" s="227"/>
    </row>
    <row r="8" spans="1:19" ht="69" customHeight="1" x14ac:dyDescent="0.3">
      <c r="B8" s="129" t="s">
        <v>248</v>
      </c>
      <c r="C8" s="142"/>
      <c r="D8" s="142"/>
      <c r="E8" s="142"/>
      <c r="F8" s="142"/>
      <c r="G8" s="142"/>
      <c r="H8" s="142"/>
      <c r="I8" s="142"/>
      <c r="J8" s="142"/>
      <c r="K8" s="142"/>
      <c r="L8" s="142"/>
    </row>
    <row r="9" spans="1:19" s="229" customFormat="1" ht="24" customHeight="1" x14ac:dyDescent="0.3">
      <c r="A9" s="227"/>
      <c r="B9" s="127" t="s">
        <v>105</v>
      </c>
      <c r="C9" s="228"/>
      <c r="D9" s="228"/>
      <c r="E9" s="228"/>
      <c r="F9" s="228"/>
      <c r="G9" s="228"/>
      <c r="H9" s="228"/>
      <c r="I9" s="228"/>
      <c r="J9" s="228"/>
      <c r="K9" s="228"/>
      <c r="L9" s="228"/>
      <c r="M9" s="227"/>
      <c r="N9" s="227"/>
      <c r="O9" s="227"/>
      <c r="P9" s="227"/>
      <c r="Q9" s="227"/>
      <c r="R9" s="227"/>
      <c r="S9" s="227"/>
    </row>
    <row r="10" spans="1:19" ht="136.5" customHeight="1" x14ac:dyDescent="0.3">
      <c r="B10" s="129" t="s">
        <v>197</v>
      </c>
      <c r="C10" s="140"/>
      <c r="D10" s="140"/>
      <c r="E10" s="140"/>
      <c r="F10" s="140"/>
      <c r="G10" s="140"/>
      <c r="H10" s="140"/>
      <c r="I10" s="140"/>
      <c r="J10" s="140"/>
      <c r="K10" s="140"/>
      <c r="L10" s="140"/>
    </row>
    <row r="11" spans="1:19" s="229" customFormat="1" ht="24" customHeight="1" x14ac:dyDescent="0.3">
      <c r="A11" s="227"/>
      <c r="B11" s="127" t="s">
        <v>141</v>
      </c>
      <c r="C11" s="228"/>
      <c r="D11" s="228"/>
      <c r="E11" s="228"/>
      <c r="F11" s="228"/>
      <c r="G11" s="228"/>
      <c r="H11" s="228"/>
      <c r="I11" s="228"/>
      <c r="J11" s="228"/>
      <c r="K11" s="228"/>
      <c r="L11" s="228"/>
      <c r="M11" s="227"/>
      <c r="N11" s="227"/>
      <c r="O11" s="227"/>
      <c r="P11" s="227"/>
      <c r="Q11" s="227"/>
      <c r="R11" s="227"/>
      <c r="S11" s="227"/>
    </row>
    <row r="12" spans="1:19" ht="39.75" customHeight="1" x14ac:dyDescent="0.3">
      <c r="B12" s="129" t="s">
        <v>198</v>
      </c>
      <c r="C12" s="140"/>
      <c r="D12" s="140"/>
      <c r="E12" s="140"/>
      <c r="F12" s="140"/>
      <c r="G12" s="140"/>
      <c r="H12" s="140"/>
      <c r="I12" s="140"/>
      <c r="J12" s="140"/>
      <c r="K12" s="140"/>
      <c r="L12" s="140"/>
    </row>
    <row r="13" spans="1:19" s="233" customFormat="1" ht="24.75" customHeight="1" x14ac:dyDescent="0.25">
      <c r="A13" s="230"/>
      <c r="B13" s="231" t="s">
        <v>246</v>
      </c>
      <c r="C13" s="232"/>
      <c r="D13" s="232"/>
      <c r="E13" s="232"/>
      <c r="F13" s="232"/>
      <c r="G13" s="232"/>
      <c r="H13" s="232"/>
      <c r="I13" s="232"/>
      <c r="J13" s="232"/>
      <c r="K13" s="232"/>
      <c r="L13" s="232"/>
      <c r="M13" s="230"/>
      <c r="N13" s="230"/>
      <c r="O13" s="230"/>
      <c r="P13" s="230"/>
      <c r="Q13" s="230"/>
      <c r="R13" s="230"/>
      <c r="S13" s="230"/>
    </row>
    <row r="14" spans="1:19" ht="141.75" customHeight="1" x14ac:dyDescent="0.3">
      <c r="B14" s="129" t="s">
        <v>245</v>
      </c>
      <c r="C14" s="140"/>
      <c r="D14" s="140"/>
      <c r="E14" s="140"/>
      <c r="F14" s="140"/>
      <c r="G14" s="140"/>
      <c r="H14" s="140"/>
      <c r="I14" s="140"/>
      <c r="J14" s="140"/>
      <c r="K14" s="140"/>
      <c r="L14" s="140"/>
    </row>
    <row r="15" spans="1:19" ht="75.75" customHeight="1" x14ac:dyDescent="0.3">
      <c r="B15" s="129" t="s">
        <v>199</v>
      </c>
      <c r="C15" s="140"/>
      <c r="D15" s="140"/>
      <c r="E15" s="140"/>
      <c r="F15" s="140"/>
      <c r="G15" s="140"/>
      <c r="H15" s="140"/>
      <c r="I15" s="140"/>
      <c r="J15" s="140"/>
      <c r="K15" s="140"/>
      <c r="L15" s="140"/>
    </row>
    <row r="16" spans="1:19" s="229" customFormat="1" ht="24" customHeight="1" x14ac:dyDescent="0.3">
      <c r="A16" s="227"/>
      <c r="B16" s="127" t="s">
        <v>200</v>
      </c>
      <c r="C16" s="228"/>
      <c r="D16" s="228"/>
      <c r="E16" s="228"/>
      <c r="F16" s="228"/>
      <c r="G16" s="228"/>
      <c r="H16" s="228"/>
      <c r="I16" s="228"/>
      <c r="J16" s="228"/>
      <c r="K16" s="228"/>
      <c r="L16" s="228"/>
      <c r="M16" s="227"/>
      <c r="N16" s="227"/>
      <c r="O16" s="227"/>
      <c r="P16" s="227"/>
      <c r="Q16" s="227"/>
      <c r="R16" s="227"/>
      <c r="S16" s="227"/>
    </row>
    <row r="17" spans="1:19" ht="71.25" customHeight="1" x14ac:dyDescent="0.3">
      <c r="B17" s="129" t="s">
        <v>166</v>
      </c>
      <c r="C17" s="139"/>
      <c r="D17" s="139"/>
      <c r="E17" s="139"/>
      <c r="F17" s="139"/>
      <c r="G17" s="139"/>
      <c r="H17" s="139"/>
      <c r="I17" s="139"/>
      <c r="J17" s="139"/>
      <c r="K17" s="139"/>
      <c r="L17" s="139"/>
    </row>
    <row r="18" spans="1:19" ht="20.25" customHeight="1" x14ac:dyDescent="0.3">
      <c r="B18" s="118" t="s">
        <v>167</v>
      </c>
      <c r="C18" s="139"/>
      <c r="D18" s="139"/>
      <c r="E18" s="139"/>
      <c r="F18" s="139"/>
      <c r="G18" s="139"/>
      <c r="H18" s="139"/>
      <c r="I18" s="139"/>
      <c r="J18" s="139"/>
      <c r="K18" s="139"/>
      <c r="L18" s="139"/>
    </row>
    <row r="19" spans="1:19" ht="15.75" customHeight="1" x14ac:dyDescent="0.3">
      <c r="B19" s="118" t="s">
        <v>91</v>
      </c>
      <c r="C19" s="139"/>
      <c r="D19" s="139"/>
      <c r="E19" s="139"/>
      <c r="F19" s="139"/>
      <c r="G19" s="139"/>
      <c r="H19" s="139"/>
      <c r="I19" s="139"/>
      <c r="J19" s="139"/>
      <c r="K19" s="139"/>
      <c r="L19" s="139"/>
    </row>
    <row r="20" spans="1:19" ht="15.75" customHeight="1" x14ac:dyDescent="0.3">
      <c r="B20" s="118" t="s">
        <v>175</v>
      </c>
      <c r="C20" s="139"/>
      <c r="D20" s="139"/>
      <c r="E20" s="139"/>
      <c r="F20" s="139"/>
      <c r="G20" s="139"/>
      <c r="H20" s="139"/>
      <c r="I20" s="139"/>
      <c r="J20" s="139"/>
      <c r="K20" s="139"/>
      <c r="L20" s="139"/>
    </row>
    <row r="21" spans="1:19" ht="15.75" customHeight="1" x14ac:dyDescent="0.3">
      <c r="B21" s="118" t="s">
        <v>137</v>
      </c>
      <c r="C21" s="139"/>
      <c r="D21" s="139"/>
      <c r="E21" s="139"/>
      <c r="F21" s="139"/>
      <c r="G21" s="139"/>
      <c r="H21" s="139"/>
      <c r="I21" s="139"/>
      <c r="J21" s="139"/>
      <c r="K21" s="139"/>
      <c r="L21" s="139"/>
    </row>
    <row r="22" spans="1:19" ht="15.75" customHeight="1" x14ac:dyDescent="0.3">
      <c r="B22" s="118" t="s">
        <v>138</v>
      </c>
      <c r="C22" s="139"/>
      <c r="D22" s="139"/>
      <c r="E22" s="139"/>
      <c r="F22" s="139"/>
      <c r="G22" s="139"/>
      <c r="H22" s="139"/>
      <c r="I22" s="139"/>
      <c r="J22" s="139"/>
      <c r="K22" s="139"/>
      <c r="L22" s="139"/>
    </row>
    <row r="23" spans="1:19" ht="15.75" customHeight="1" x14ac:dyDescent="0.3">
      <c r="B23" s="118" t="s">
        <v>160</v>
      </c>
      <c r="C23" s="139"/>
      <c r="D23" s="139"/>
      <c r="E23" s="139"/>
      <c r="F23" s="139"/>
      <c r="G23" s="139"/>
      <c r="H23" s="139"/>
      <c r="I23" s="139"/>
      <c r="J23" s="139"/>
      <c r="K23" s="139"/>
      <c r="L23" s="139"/>
    </row>
    <row r="24" spans="1:19" ht="15.75" customHeight="1" x14ac:dyDescent="0.3">
      <c r="B24" s="118" t="s">
        <v>161</v>
      </c>
      <c r="C24" s="139"/>
      <c r="D24" s="139"/>
      <c r="E24" s="139"/>
      <c r="F24" s="139"/>
      <c r="G24" s="139"/>
      <c r="H24" s="139"/>
      <c r="I24" s="139"/>
      <c r="J24" s="139"/>
      <c r="K24" s="139"/>
      <c r="L24" s="139"/>
    </row>
    <row r="25" spans="1:19" ht="15.75" customHeight="1" x14ac:dyDescent="0.3">
      <c r="B25" s="118" t="s">
        <v>162</v>
      </c>
      <c r="C25" s="139"/>
      <c r="D25" s="139"/>
      <c r="E25" s="139"/>
      <c r="F25" s="139"/>
      <c r="G25" s="139"/>
      <c r="H25" s="139"/>
      <c r="I25" s="139"/>
      <c r="J25" s="139"/>
      <c r="K25" s="139"/>
      <c r="L25" s="139"/>
    </row>
    <row r="26" spans="1:19" ht="81.75" hidden="1" customHeight="1" x14ac:dyDescent="0.25">
      <c r="B26" s="117"/>
      <c r="C26" s="139"/>
      <c r="D26" s="139"/>
      <c r="E26" s="139"/>
      <c r="F26" s="139"/>
      <c r="G26" s="139"/>
      <c r="H26" s="139"/>
      <c r="I26" s="139"/>
      <c r="J26" s="139"/>
      <c r="K26" s="139"/>
      <c r="L26" s="139"/>
    </row>
    <row r="27" spans="1:19" hidden="1" x14ac:dyDescent="0.25">
      <c r="B27" s="117"/>
      <c r="C27" s="139"/>
      <c r="D27" s="139"/>
      <c r="E27" s="139"/>
      <c r="F27" s="139"/>
      <c r="G27" s="139"/>
      <c r="H27" s="139"/>
      <c r="I27" s="139"/>
      <c r="J27" s="139"/>
      <c r="K27" s="139"/>
      <c r="L27" s="139"/>
    </row>
    <row r="28" spans="1:19" ht="120" customHeight="1" x14ac:dyDescent="0.3">
      <c r="B28" s="129" t="s">
        <v>201</v>
      </c>
      <c r="C28" s="140"/>
      <c r="D28" s="140"/>
      <c r="E28" s="140"/>
      <c r="F28" s="140"/>
      <c r="G28" s="140"/>
      <c r="H28" s="140"/>
      <c r="I28" s="140"/>
      <c r="J28" s="140"/>
      <c r="K28" s="140"/>
      <c r="L28" s="140"/>
    </row>
    <row r="29" spans="1:19" s="229" customFormat="1" ht="24" customHeight="1" x14ac:dyDescent="0.3">
      <c r="A29" s="227"/>
      <c r="B29" s="127" t="s">
        <v>93</v>
      </c>
      <c r="C29" s="228"/>
      <c r="D29" s="228"/>
      <c r="E29" s="228"/>
      <c r="F29" s="228"/>
      <c r="G29" s="228"/>
      <c r="H29" s="228"/>
      <c r="I29" s="228"/>
      <c r="J29" s="228"/>
      <c r="K29" s="228"/>
      <c r="L29" s="228"/>
      <c r="M29" s="227"/>
      <c r="N29" s="227"/>
      <c r="O29" s="227"/>
      <c r="P29" s="227"/>
      <c r="Q29" s="227"/>
      <c r="R29" s="227"/>
      <c r="S29" s="227"/>
    </row>
    <row r="30" spans="1:19" ht="79.5" customHeight="1" x14ac:dyDescent="0.3">
      <c r="B30" s="129" t="s">
        <v>202</v>
      </c>
      <c r="C30" s="142"/>
      <c r="D30" s="142"/>
      <c r="E30" s="142"/>
      <c r="F30" s="142"/>
      <c r="G30" s="142"/>
      <c r="H30" s="142"/>
      <c r="I30" s="142"/>
      <c r="J30" s="142"/>
      <c r="K30" s="142"/>
      <c r="L30" s="142"/>
    </row>
    <row r="31" spans="1:19" x14ac:dyDescent="0.25">
      <c r="B31" s="116"/>
    </row>
    <row r="32" spans="1:19" s="8" customFormat="1" x14ac:dyDescent="0.25">
      <c r="B32" s="198" t="s">
        <v>181</v>
      </c>
    </row>
    <row r="33" spans="2:2" x14ac:dyDescent="0.25">
      <c r="B33" s="116" t="s">
        <v>247</v>
      </c>
    </row>
  </sheetData>
  <customSheetViews>
    <customSheetView guid="{E00EC0C4-E70A-4D33-A9FE-7CF308F53A5C}" hiddenRows="1" hiddenColumns="1" showRuler="0" topLeftCell="A39">
      <selection activeCell="A42" sqref="A42"/>
      <pageMargins left="0.7" right="0.7" top="0.75" bottom="0.75" header="0.3" footer="0.3"/>
      <pageSetup orientation="portrait" verticalDpi="0"/>
      <headerFooter alignWithMargins="0"/>
    </customSheetView>
    <customSheetView guid="{DF41C481-38FD-4F9F-AEF1-AE5420249928}" hiddenRows="1" hiddenColumns="1" showRuler="0" topLeftCell="A41">
      <selection activeCell="C47" sqref="C47"/>
      <pageMargins left="0.7" right="0.7" top="0.75" bottom="0.75" header="0.3" footer="0.3"/>
      <headerFooter alignWithMargins="0"/>
    </customSheetView>
    <customSheetView guid="{5519EDA0-AC19-11DC-BDFC-0017F2D6B148}" hiddenRows="1" hiddenColumns="1">
      <selection activeCell="E9" sqref="E9"/>
      <pageMargins left="0.7" right="0.7" top="0.75" bottom="0.75" header="0.3" footer="0.3"/>
      <pageSetup orientation="portrait" verticalDpi="0"/>
      <headerFooter alignWithMargins="0"/>
    </customSheetView>
  </customSheetViews>
  <phoneticPr fontId="5" type="noConversion"/>
  <hyperlinks>
    <hyperlink ref="B33" r:id="rId1" xr:uid="{00000000-0004-0000-0100-000000000000}"/>
  </hyperlinks>
  <printOptions horizontalCentered="1"/>
  <pageMargins left="0.75" right="0.75" top="1" bottom="1" header="0" footer="0.5"/>
  <pageSetup scale="94" fitToHeight="3" orientation="portrait" r:id="rId2"/>
  <headerFooter alignWithMargins="0">
    <oddFooter>&amp;L&amp;A&amp;C&amp;F&amp;R&amp;D</oddFooter>
  </headerFooter>
  <rowBreaks count="1" manualBreakCount="1">
    <brk id="13" min="1" max="1"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dimension ref="A1:J56"/>
  <sheetViews>
    <sheetView workbookViewId="0">
      <selection activeCell="D6" sqref="D6:D7"/>
    </sheetView>
  </sheetViews>
  <sheetFormatPr defaultColWidth="11.44140625" defaultRowHeight="13.2" x14ac:dyDescent="0.25"/>
  <cols>
    <col min="1" max="1" width="3.109375" style="8" customWidth="1"/>
    <col min="2" max="2" width="12.6640625" customWidth="1"/>
    <col min="3" max="3" width="23.33203125" customWidth="1"/>
    <col min="4" max="4" width="31.33203125" customWidth="1"/>
    <col min="5" max="5" width="42.6640625" customWidth="1"/>
    <col min="6" max="8" width="11.44140625" customWidth="1"/>
    <col min="9" max="10" width="11.44140625" style="8" customWidth="1"/>
  </cols>
  <sheetData>
    <row r="1" spans="2:8" ht="15" customHeight="1" x14ac:dyDescent="0.25">
      <c r="B1" s="8"/>
      <c r="C1" s="8"/>
      <c r="D1" s="8"/>
      <c r="E1" s="8"/>
      <c r="F1" s="8"/>
      <c r="G1" s="8"/>
      <c r="H1" s="8"/>
    </row>
    <row r="2" spans="2:8" ht="19.5" customHeight="1" x14ac:dyDescent="0.3">
      <c r="B2" s="485" t="s">
        <v>207</v>
      </c>
      <c r="C2" s="486"/>
      <c r="D2" s="486"/>
      <c r="E2" s="486"/>
      <c r="F2" s="8"/>
      <c r="G2" s="8"/>
      <c r="H2" s="8"/>
    </row>
    <row r="3" spans="2:8" ht="33" customHeight="1" x14ac:dyDescent="0.25">
      <c r="B3" s="122" t="s">
        <v>97</v>
      </c>
      <c r="C3" s="122" t="s">
        <v>99</v>
      </c>
      <c r="D3" s="122" t="s">
        <v>101</v>
      </c>
      <c r="E3" s="122" t="s">
        <v>102</v>
      </c>
      <c r="F3" s="8"/>
      <c r="G3" s="8"/>
      <c r="H3" s="8"/>
    </row>
    <row r="4" spans="2:8" x14ac:dyDescent="0.25">
      <c r="B4" s="87"/>
      <c r="C4" s="87"/>
      <c r="D4" s="87"/>
      <c r="E4" s="87" t="s">
        <v>220</v>
      </c>
      <c r="F4" s="8"/>
      <c r="G4" s="8"/>
      <c r="H4" s="8"/>
    </row>
    <row r="5" spans="2:8" x14ac:dyDescent="0.25">
      <c r="B5" s="44" t="s">
        <v>100</v>
      </c>
      <c r="C5" s="44" t="s">
        <v>112</v>
      </c>
      <c r="D5" s="44" t="s">
        <v>203</v>
      </c>
      <c r="E5" s="44" t="s">
        <v>168</v>
      </c>
      <c r="F5" s="8"/>
      <c r="G5" s="8"/>
      <c r="H5" s="8"/>
    </row>
    <row r="6" spans="2:8" x14ac:dyDescent="0.25">
      <c r="B6" s="50"/>
      <c r="C6" s="50"/>
      <c r="D6" s="50" t="s">
        <v>225</v>
      </c>
      <c r="E6" s="50"/>
      <c r="F6" s="8"/>
      <c r="G6" s="8"/>
      <c r="H6" s="8"/>
    </row>
    <row r="7" spans="2:8" x14ac:dyDescent="0.25">
      <c r="B7" s="50" t="s">
        <v>117</v>
      </c>
      <c r="C7" s="50" t="s">
        <v>78</v>
      </c>
      <c r="D7" s="50" t="s">
        <v>204</v>
      </c>
      <c r="E7" s="50" t="s">
        <v>116</v>
      </c>
      <c r="F7" s="8"/>
      <c r="G7" s="8"/>
      <c r="H7" s="8"/>
    </row>
    <row r="8" spans="2:8" x14ac:dyDescent="0.25">
      <c r="B8" s="87"/>
      <c r="C8" s="87"/>
      <c r="D8" s="87"/>
      <c r="E8" s="87"/>
      <c r="F8" s="8"/>
      <c r="G8" s="8"/>
      <c r="H8" s="8"/>
    </row>
    <row r="9" spans="2:8" x14ac:dyDescent="0.25">
      <c r="B9" s="44" t="s">
        <v>135</v>
      </c>
      <c r="C9" s="44" t="s">
        <v>118</v>
      </c>
      <c r="D9" s="44"/>
      <c r="E9" s="44"/>
      <c r="F9" s="8"/>
      <c r="G9" s="8"/>
      <c r="H9" s="8"/>
    </row>
    <row r="10" spans="2:8" x14ac:dyDescent="0.25">
      <c r="B10" s="50"/>
      <c r="C10" s="50"/>
      <c r="D10" s="50"/>
      <c r="E10" s="50"/>
      <c r="F10" s="8"/>
      <c r="G10" s="8"/>
      <c r="H10" s="8"/>
    </row>
    <row r="11" spans="2:8" x14ac:dyDescent="0.25">
      <c r="B11" s="50" t="s">
        <v>108</v>
      </c>
      <c r="C11" s="50" t="s">
        <v>109</v>
      </c>
      <c r="D11" s="50" t="s">
        <v>85</v>
      </c>
      <c r="E11" s="50" t="s">
        <v>66</v>
      </c>
      <c r="F11" s="8"/>
      <c r="G11" s="8"/>
      <c r="H11" s="8"/>
    </row>
    <row r="12" spans="2:8" x14ac:dyDescent="0.25">
      <c r="B12" s="87"/>
      <c r="C12" s="87"/>
      <c r="D12" s="87"/>
      <c r="E12" s="87"/>
      <c r="F12" s="8"/>
      <c r="G12" s="8"/>
      <c r="H12" s="8"/>
    </row>
    <row r="13" spans="2:8" x14ac:dyDescent="0.25">
      <c r="B13" s="44" t="s">
        <v>98</v>
      </c>
      <c r="C13" s="44" t="s">
        <v>103</v>
      </c>
      <c r="D13" s="215" t="s">
        <v>193</v>
      </c>
      <c r="E13" s="44"/>
      <c r="F13" s="8"/>
      <c r="G13" s="8"/>
      <c r="H13" s="8"/>
    </row>
    <row r="14" spans="2:8" x14ac:dyDescent="0.25">
      <c r="B14" s="88"/>
      <c r="C14" s="88"/>
      <c r="D14" s="88"/>
      <c r="E14" s="88" t="s">
        <v>219</v>
      </c>
      <c r="F14" s="8"/>
      <c r="G14" s="8"/>
      <c r="H14" s="8"/>
    </row>
    <row r="15" spans="2:8" x14ac:dyDescent="0.25">
      <c r="B15" s="42" t="s">
        <v>111</v>
      </c>
      <c r="C15" s="42" t="s">
        <v>112</v>
      </c>
      <c r="D15" s="42" t="s">
        <v>203</v>
      </c>
      <c r="E15" s="42" t="s">
        <v>169</v>
      </c>
      <c r="F15" s="8"/>
      <c r="G15" s="8"/>
      <c r="H15" s="8"/>
    </row>
    <row r="16" spans="2:8" x14ac:dyDescent="0.25">
      <c r="B16" s="28"/>
      <c r="C16" s="28"/>
      <c r="D16" s="28"/>
      <c r="E16" s="28"/>
      <c r="F16" s="8"/>
      <c r="G16" s="8"/>
      <c r="H16" s="8"/>
    </row>
    <row r="17" spans="2:8" x14ac:dyDescent="0.25">
      <c r="B17" s="8"/>
      <c r="C17" s="8"/>
      <c r="D17" s="8"/>
      <c r="E17" s="8"/>
      <c r="F17" s="8"/>
      <c r="G17" s="8"/>
      <c r="H17" s="8"/>
    </row>
    <row r="18" spans="2:8" x14ac:dyDescent="0.25">
      <c r="B18" s="8"/>
      <c r="C18" s="8"/>
      <c r="D18" s="8"/>
      <c r="E18" s="8"/>
      <c r="F18" s="8"/>
      <c r="G18" s="8"/>
      <c r="H18" s="8"/>
    </row>
    <row r="19" spans="2:8" x14ac:dyDescent="0.25">
      <c r="B19" s="8"/>
      <c r="C19" s="8"/>
      <c r="D19" s="8"/>
      <c r="E19" s="8"/>
      <c r="F19" s="8"/>
      <c r="G19" s="8"/>
      <c r="H19" s="8"/>
    </row>
    <row r="20" spans="2:8" x14ac:dyDescent="0.25">
      <c r="B20" s="8"/>
      <c r="C20" s="8"/>
      <c r="D20" s="8"/>
      <c r="E20" s="8"/>
      <c r="F20" s="8"/>
      <c r="G20" s="8"/>
      <c r="H20" s="8"/>
    </row>
    <row r="21" spans="2:8" x14ac:dyDescent="0.25">
      <c r="B21" s="8"/>
      <c r="C21" s="8"/>
      <c r="D21" s="8"/>
      <c r="E21" s="8"/>
      <c r="F21" s="8"/>
      <c r="G21" s="8"/>
      <c r="H21" s="8"/>
    </row>
    <row r="22" spans="2:8" x14ac:dyDescent="0.25">
      <c r="B22" s="8"/>
      <c r="C22" s="8"/>
      <c r="D22" s="8"/>
      <c r="E22" s="8"/>
      <c r="F22" s="8"/>
      <c r="G22" s="8"/>
      <c r="H22" s="8"/>
    </row>
    <row r="23" spans="2:8" x14ac:dyDescent="0.25">
      <c r="B23" s="8"/>
      <c r="C23" s="8"/>
      <c r="D23" s="8"/>
      <c r="E23" s="8"/>
      <c r="F23" s="8"/>
      <c r="G23" s="8"/>
      <c r="H23" s="8"/>
    </row>
    <row r="24" spans="2:8" x14ac:dyDescent="0.25">
      <c r="B24" s="8"/>
      <c r="C24" s="8"/>
      <c r="D24" s="8"/>
      <c r="E24" s="8"/>
      <c r="F24" s="8"/>
      <c r="G24" s="8"/>
      <c r="H24" s="8"/>
    </row>
    <row r="25" spans="2:8" x14ac:dyDescent="0.25">
      <c r="B25" s="8"/>
      <c r="C25" s="8"/>
      <c r="D25" s="8"/>
      <c r="E25" s="8"/>
      <c r="F25" s="8"/>
      <c r="G25" s="8"/>
      <c r="H25" s="8"/>
    </row>
    <row r="26" spans="2:8" x14ac:dyDescent="0.25">
      <c r="B26" s="8"/>
      <c r="C26" s="8"/>
      <c r="D26" s="8"/>
      <c r="E26" s="8"/>
      <c r="F26" s="8"/>
      <c r="G26" s="8"/>
      <c r="H26" s="8"/>
    </row>
    <row r="27" spans="2:8" x14ac:dyDescent="0.25">
      <c r="B27" s="8"/>
      <c r="C27" s="8"/>
      <c r="D27" s="8"/>
      <c r="E27" s="8"/>
      <c r="F27" s="8"/>
      <c r="G27" s="8"/>
      <c r="H27" s="8"/>
    </row>
    <row r="28" spans="2:8" x14ac:dyDescent="0.25">
      <c r="B28" s="8"/>
      <c r="C28" s="8"/>
      <c r="D28" s="8"/>
      <c r="E28" s="8"/>
      <c r="F28" s="8"/>
      <c r="G28" s="8"/>
      <c r="H28" s="8"/>
    </row>
    <row r="29" spans="2:8" x14ac:dyDescent="0.25">
      <c r="B29" s="8"/>
      <c r="C29" s="8"/>
      <c r="D29" s="8"/>
      <c r="E29" s="8"/>
      <c r="F29" s="8"/>
      <c r="G29" s="8"/>
      <c r="H29" s="8"/>
    </row>
    <row r="30" spans="2:8" x14ac:dyDescent="0.25">
      <c r="B30" s="8"/>
      <c r="C30" s="8"/>
      <c r="D30" s="8"/>
      <c r="E30" s="8"/>
      <c r="F30" s="8"/>
      <c r="G30" s="8"/>
      <c r="H30" s="8"/>
    </row>
    <row r="31" spans="2:8" x14ac:dyDescent="0.25">
      <c r="B31" s="8"/>
      <c r="C31" s="8"/>
      <c r="D31" s="8"/>
      <c r="E31" s="8"/>
      <c r="F31" s="8"/>
      <c r="G31" s="8"/>
      <c r="H31" s="8"/>
    </row>
    <row r="32" spans="2:8" x14ac:dyDescent="0.25">
      <c r="B32" s="8"/>
      <c r="C32" s="8"/>
      <c r="D32" s="8"/>
      <c r="E32" s="8"/>
      <c r="F32" s="8"/>
      <c r="G32" s="8"/>
      <c r="H32" s="8"/>
    </row>
    <row r="33" spans="2:8" x14ac:dyDescent="0.25">
      <c r="B33" s="8"/>
      <c r="C33" s="8"/>
      <c r="D33" s="8"/>
      <c r="E33" s="8"/>
      <c r="F33" s="8"/>
      <c r="G33" s="8"/>
      <c r="H33" s="8"/>
    </row>
    <row r="34" spans="2:8" x14ac:dyDescent="0.25">
      <c r="B34" s="8"/>
      <c r="C34" s="8"/>
      <c r="D34" s="8"/>
      <c r="E34" s="8"/>
      <c r="F34" s="8"/>
      <c r="G34" s="8"/>
      <c r="H34" s="8"/>
    </row>
    <row r="35" spans="2:8" x14ac:dyDescent="0.25">
      <c r="B35" s="8"/>
      <c r="C35" s="8"/>
      <c r="D35" s="8"/>
      <c r="E35" s="8"/>
      <c r="F35" s="8"/>
      <c r="G35" s="8"/>
      <c r="H35" s="8"/>
    </row>
    <row r="36" spans="2:8" x14ac:dyDescent="0.25">
      <c r="B36" s="8"/>
      <c r="C36" s="8"/>
      <c r="D36" s="8"/>
      <c r="E36" s="8"/>
      <c r="F36" s="8"/>
      <c r="G36" s="8"/>
      <c r="H36" s="8"/>
    </row>
    <row r="37" spans="2:8" x14ac:dyDescent="0.25">
      <c r="B37" s="8"/>
      <c r="C37" s="8"/>
      <c r="D37" s="8"/>
      <c r="E37" s="8"/>
      <c r="F37" s="8"/>
      <c r="G37" s="8"/>
      <c r="H37" s="8"/>
    </row>
    <row r="38" spans="2:8" x14ac:dyDescent="0.25">
      <c r="B38" s="8"/>
      <c r="C38" s="8"/>
      <c r="D38" s="8"/>
      <c r="E38" s="8"/>
      <c r="F38" s="8"/>
      <c r="G38" s="8"/>
      <c r="H38" s="8"/>
    </row>
    <row r="39" spans="2:8" x14ac:dyDescent="0.25">
      <c r="B39" s="8"/>
      <c r="C39" s="8"/>
      <c r="D39" s="8"/>
      <c r="E39" s="8"/>
      <c r="F39" s="8"/>
      <c r="G39" s="8"/>
      <c r="H39" s="8"/>
    </row>
    <row r="40" spans="2:8" x14ac:dyDescent="0.25">
      <c r="B40" s="8"/>
      <c r="C40" s="8"/>
      <c r="D40" s="8"/>
      <c r="E40" s="8"/>
      <c r="F40" s="8"/>
      <c r="G40" s="8"/>
      <c r="H40" s="8"/>
    </row>
    <row r="41" spans="2:8" x14ac:dyDescent="0.25">
      <c r="B41" s="8"/>
      <c r="C41" s="8"/>
      <c r="D41" s="8"/>
      <c r="E41" s="8"/>
      <c r="F41" s="8"/>
      <c r="G41" s="8"/>
      <c r="H41" s="8"/>
    </row>
    <row r="42" spans="2:8" x14ac:dyDescent="0.25">
      <c r="B42" s="8"/>
      <c r="C42" s="8"/>
      <c r="D42" s="8"/>
      <c r="E42" s="8"/>
      <c r="F42" s="8"/>
      <c r="G42" s="8"/>
      <c r="H42" s="8"/>
    </row>
    <row r="43" spans="2:8" x14ac:dyDescent="0.25">
      <c r="B43" s="8"/>
      <c r="C43" s="8"/>
      <c r="D43" s="8"/>
      <c r="E43" s="8"/>
      <c r="F43" s="8"/>
      <c r="G43" s="8"/>
      <c r="H43" s="8"/>
    </row>
    <row r="44" spans="2:8" x14ac:dyDescent="0.25">
      <c r="B44" s="8"/>
      <c r="C44" s="8"/>
      <c r="D44" s="8"/>
      <c r="E44" s="8"/>
      <c r="F44" s="8"/>
      <c r="G44" s="8"/>
      <c r="H44" s="8"/>
    </row>
    <row r="45" spans="2:8" x14ac:dyDescent="0.25">
      <c r="B45" s="8"/>
      <c r="C45" s="8"/>
      <c r="D45" s="8"/>
      <c r="E45" s="8"/>
      <c r="F45" s="8"/>
      <c r="G45" s="8"/>
      <c r="H45" s="8"/>
    </row>
    <row r="46" spans="2:8" x14ac:dyDescent="0.25">
      <c r="B46" s="8"/>
      <c r="C46" s="8"/>
      <c r="D46" s="8"/>
      <c r="E46" s="8"/>
      <c r="F46" s="8"/>
      <c r="G46" s="8"/>
      <c r="H46" s="8"/>
    </row>
    <row r="47" spans="2:8" x14ac:dyDescent="0.25">
      <c r="B47" s="8"/>
      <c r="C47" s="8"/>
      <c r="D47" s="8"/>
      <c r="E47" s="8"/>
      <c r="F47" s="8"/>
      <c r="G47" s="8"/>
      <c r="H47" s="8"/>
    </row>
    <row r="48" spans="2:8" x14ac:dyDescent="0.25">
      <c r="B48" s="8"/>
      <c r="C48" s="8"/>
      <c r="D48" s="8"/>
      <c r="E48" s="8"/>
      <c r="F48" s="8"/>
      <c r="G48" s="8"/>
      <c r="H48" s="8"/>
    </row>
    <row r="49" spans="2:8" x14ac:dyDescent="0.25">
      <c r="B49" s="8"/>
      <c r="C49" s="8"/>
      <c r="D49" s="8"/>
      <c r="E49" s="8"/>
      <c r="F49" s="8"/>
      <c r="G49" s="8"/>
      <c r="H49" s="8"/>
    </row>
    <row r="50" spans="2:8" x14ac:dyDescent="0.25">
      <c r="B50" s="8"/>
      <c r="C50" s="8"/>
      <c r="D50" s="8"/>
      <c r="E50" s="8"/>
      <c r="F50" s="8"/>
      <c r="G50" s="8"/>
      <c r="H50" s="8"/>
    </row>
    <row r="51" spans="2:8" x14ac:dyDescent="0.25">
      <c r="B51" s="8"/>
      <c r="C51" s="8"/>
      <c r="D51" s="8"/>
      <c r="E51" s="8"/>
      <c r="F51" s="8"/>
      <c r="G51" s="8"/>
      <c r="H51" s="8"/>
    </row>
    <row r="52" spans="2:8" x14ac:dyDescent="0.25">
      <c r="B52" s="8"/>
      <c r="C52" s="8"/>
      <c r="D52" s="8"/>
      <c r="E52" s="8"/>
      <c r="F52" s="8"/>
      <c r="G52" s="8"/>
      <c r="H52" s="8"/>
    </row>
    <row r="53" spans="2:8" x14ac:dyDescent="0.25">
      <c r="B53" s="8"/>
      <c r="C53" s="8"/>
      <c r="D53" s="8"/>
      <c r="E53" s="8"/>
      <c r="F53" s="8"/>
      <c r="G53" s="8"/>
      <c r="H53" s="8"/>
    </row>
    <row r="54" spans="2:8" x14ac:dyDescent="0.25">
      <c r="B54" s="8"/>
      <c r="C54" s="8"/>
      <c r="D54" s="8"/>
      <c r="E54" s="8"/>
      <c r="F54" s="8"/>
      <c r="G54" s="8"/>
      <c r="H54" s="8"/>
    </row>
    <row r="55" spans="2:8" x14ac:dyDescent="0.25">
      <c r="B55" s="8"/>
      <c r="C55" s="8"/>
      <c r="D55" s="8"/>
      <c r="E55" s="8"/>
      <c r="F55" s="8"/>
      <c r="G55" s="8"/>
      <c r="H55" s="8"/>
    </row>
    <row r="56" spans="2:8" x14ac:dyDescent="0.25">
      <c r="F56" s="8"/>
      <c r="G56" s="8"/>
      <c r="H56" s="8"/>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55161-B2F9-4758-BEA9-7C2488F94E7E}">
  <dimension ref="A1:AI119"/>
  <sheetViews>
    <sheetView topLeftCell="A13" workbookViewId="0">
      <selection activeCell="H33" sqref="H33"/>
    </sheetView>
  </sheetViews>
  <sheetFormatPr defaultColWidth="8.6640625" defaultRowHeight="13.2" x14ac:dyDescent="0.25"/>
  <cols>
    <col min="1" max="1" width="3.109375" style="28" customWidth="1"/>
    <col min="2" max="2" width="30"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14"/>
      <c r="C7" s="314"/>
      <c r="D7" s="315"/>
      <c r="E7" s="315"/>
      <c r="F7" s="315"/>
      <c r="G7" s="315"/>
      <c r="H7" s="350"/>
      <c r="I7" s="350"/>
      <c r="J7" s="315"/>
      <c r="K7" s="315"/>
      <c r="L7" s="29"/>
      <c r="M7" s="29"/>
    </row>
    <row r="8" spans="1:35" s="28" customFormat="1" x14ac:dyDescent="0.25">
      <c r="B8" s="334" t="s">
        <v>330</v>
      </c>
      <c r="C8" s="335">
        <v>50</v>
      </c>
      <c r="D8" s="315"/>
      <c r="E8" s="315"/>
      <c r="F8" s="315"/>
      <c r="G8" s="315"/>
      <c r="H8" s="350"/>
      <c r="I8" s="350"/>
      <c r="J8" s="315"/>
      <c r="K8" s="315"/>
      <c r="L8" s="29"/>
      <c r="M8" s="29"/>
    </row>
    <row r="9" spans="1:35" s="28" customFormat="1" ht="18" customHeight="1" x14ac:dyDescent="0.25">
      <c r="D9" s="29"/>
      <c r="F9" s="30"/>
      <c r="J9" s="29"/>
    </row>
    <row r="10" spans="1:35" s="32" customFormat="1" ht="31.5" customHeight="1" x14ac:dyDescent="0.3">
      <c r="A10" s="31"/>
      <c r="B10" s="476" t="s">
        <v>387</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row>
    <row r="19" spans="2:15" x14ac:dyDescent="0.25">
      <c r="B19" s="19" t="s">
        <v>272</v>
      </c>
      <c r="C19" s="45"/>
      <c r="D19" s="391">
        <v>4</v>
      </c>
      <c r="E19" s="45"/>
      <c r="F19" s="61" t="s">
        <v>218</v>
      </c>
      <c r="G19" s="45"/>
      <c r="H19" s="384">
        <v>1</v>
      </c>
      <c r="I19" s="45"/>
      <c r="J19" s="253">
        <v>35</v>
      </c>
      <c r="K19" s="45"/>
      <c r="L19" s="64">
        <f>M19/size</f>
        <v>2.8</v>
      </c>
      <c r="M19" s="57">
        <f>J19*D19*H19</f>
        <v>140</v>
      </c>
    </row>
    <row r="20" spans="2:15" x14ac:dyDescent="0.25">
      <c r="B20" s="19" t="s">
        <v>302</v>
      </c>
      <c r="C20" s="45"/>
      <c r="D20" s="391">
        <v>8</v>
      </c>
      <c r="E20" s="45"/>
      <c r="F20" s="61" t="s">
        <v>218</v>
      </c>
      <c r="G20" s="45"/>
      <c r="H20" s="384">
        <v>1</v>
      </c>
      <c r="I20" s="45"/>
      <c r="J20" s="253">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253">
        <v>35</v>
      </c>
      <c r="K21" s="45"/>
      <c r="L21" s="64">
        <f>M21/size</f>
        <v>5.6</v>
      </c>
      <c r="M21" s="57">
        <f t="shared" si="0"/>
        <v>280</v>
      </c>
    </row>
    <row r="22" spans="2:15" x14ac:dyDescent="0.25">
      <c r="B22" s="19" t="s">
        <v>278</v>
      </c>
      <c r="C22" s="45"/>
      <c r="D22" s="247">
        <v>48</v>
      </c>
      <c r="E22" s="45"/>
      <c r="F22" s="61" t="s">
        <v>218</v>
      </c>
      <c r="G22" s="45"/>
      <c r="H22" s="384">
        <v>1</v>
      </c>
      <c r="I22" s="45"/>
      <c r="J22" s="253">
        <v>35</v>
      </c>
      <c r="K22" s="45"/>
      <c r="L22" s="64">
        <f>M22/size</f>
        <v>33.6</v>
      </c>
      <c r="M22" s="57">
        <f t="shared" si="0"/>
        <v>1680</v>
      </c>
    </row>
    <row r="23" spans="2:15" x14ac:dyDescent="0.25">
      <c r="B23" s="19"/>
      <c r="C23" s="45"/>
      <c r="D23" s="247"/>
      <c r="E23" s="45"/>
      <c r="F23" s="61"/>
      <c r="G23" s="45"/>
      <c r="H23" s="61"/>
      <c r="I23" s="45"/>
      <c r="J23" s="253"/>
      <c r="K23" s="45"/>
      <c r="L23" s="57"/>
      <c r="M23" s="57"/>
    </row>
    <row r="24" spans="2:15" ht="13.5" customHeight="1" x14ac:dyDescent="0.3">
      <c r="B24" s="20" t="s">
        <v>308</v>
      </c>
      <c r="C24" s="45"/>
      <c r="D24" s="58"/>
      <c r="E24" s="45"/>
      <c r="F24" s="47"/>
      <c r="G24" s="45"/>
      <c r="H24" s="47"/>
      <c r="I24" s="45"/>
      <c r="J24" s="56"/>
      <c r="K24" s="45"/>
      <c r="L24" s="275">
        <f>SUM(L25:L26)</f>
        <v>300</v>
      </c>
      <c r="M24" s="275">
        <f>size *L24</f>
        <v>15000</v>
      </c>
    </row>
    <row r="25" spans="2:15" x14ac:dyDescent="0.25">
      <c r="B25" s="323" t="s">
        <v>492</v>
      </c>
      <c r="C25" s="45"/>
      <c r="D25" s="247">
        <v>1</v>
      </c>
      <c r="E25" s="45"/>
      <c r="F25" s="60" t="s">
        <v>58</v>
      </c>
      <c r="G25" s="45"/>
      <c r="H25" s="385">
        <v>1</v>
      </c>
      <c r="I25" s="45"/>
      <c r="J25" s="253">
        <f>nativeseed</f>
        <v>300</v>
      </c>
      <c r="K25" s="45"/>
      <c r="L25" s="64">
        <f>D25*J25*H25</f>
        <v>300</v>
      </c>
      <c r="M25" s="64">
        <f>L25*size</f>
        <v>15000</v>
      </c>
    </row>
    <row r="26" spans="2:15" x14ac:dyDescent="0.25">
      <c r="B26" s="19"/>
      <c r="C26" s="45"/>
      <c r="D26" s="247"/>
      <c r="E26" s="45"/>
      <c r="F26" s="61"/>
      <c r="G26" s="45"/>
      <c r="H26" s="61"/>
      <c r="I26" s="45"/>
      <c r="J26" s="253"/>
      <c r="K26" s="45"/>
      <c r="L26" s="57"/>
      <c r="M26" s="57"/>
    </row>
    <row r="27" spans="2:15" x14ac:dyDescent="0.25">
      <c r="B27" s="20" t="s">
        <v>292</v>
      </c>
      <c r="C27" s="45"/>
      <c r="D27" s="45"/>
      <c r="E27" s="45"/>
      <c r="F27" s="47"/>
      <c r="G27" s="45"/>
      <c r="H27" s="47"/>
      <c r="I27" s="45"/>
      <c r="J27" s="21"/>
      <c r="K27" s="45"/>
      <c r="L27" s="275">
        <f>SUM(L28:L29)</f>
        <v>100</v>
      </c>
      <c r="M27" s="275">
        <f>size *L27</f>
        <v>5000</v>
      </c>
      <c r="O27" s="63"/>
    </row>
    <row r="28" spans="2:15" x14ac:dyDescent="0.25">
      <c r="B28" s="19" t="s">
        <v>454</v>
      </c>
      <c r="C28" s="45"/>
      <c r="D28" s="391">
        <v>5000</v>
      </c>
      <c r="E28" s="45"/>
      <c r="F28" s="60" t="s">
        <v>58</v>
      </c>
      <c r="G28" s="45"/>
      <c r="H28" s="384">
        <v>0.02</v>
      </c>
      <c r="I28" s="45"/>
      <c r="J28" s="386">
        <v>1</v>
      </c>
      <c r="K28" s="45"/>
      <c r="L28" s="64">
        <f>D28*J28*H28</f>
        <v>100</v>
      </c>
      <c r="M28" s="64">
        <f>D28*H28*J28*size</f>
        <v>5000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47"/>
      <c r="I31" s="45"/>
      <c r="J31" s="21"/>
      <c r="K31" s="45"/>
      <c r="L31" s="276">
        <f>SUM(L32:L35)</f>
        <v>11.315000000000001</v>
      </c>
      <c r="M31" s="275">
        <f>size *L31</f>
        <v>565.75000000000011</v>
      </c>
    </row>
    <row r="32" spans="2:15" x14ac:dyDescent="0.25">
      <c r="B32" s="19" t="s">
        <v>240</v>
      </c>
      <c r="C32" s="45"/>
      <c r="D32" s="391">
        <v>64</v>
      </c>
      <c r="E32" s="45"/>
      <c r="F32" s="61" t="s">
        <v>59</v>
      </c>
      <c r="G32" s="45"/>
      <c r="H32" s="377">
        <v>1</v>
      </c>
      <c r="I32" s="45"/>
      <c r="J32" s="386">
        <f>glyphosate</f>
        <v>0.171875</v>
      </c>
      <c r="K32" s="45"/>
      <c r="L32" s="64">
        <f t="shared" ref="L32:L34" si="1">D32*J32*H32</f>
        <v>11</v>
      </c>
      <c r="M32" s="64">
        <f>L32*size</f>
        <v>550</v>
      </c>
    </row>
    <row r="33" spans="2:14" x14ac:dyDescent="0.25">
      <c r="B33" s="19" t="s">
        <v>299</v>
      </c>
      <c r="C33" s="45"/>
      <c r="D33" s="391">
        <v>15.36</v>
      </c>
      <c r="E33" s="45"/>
      <c r="F33" s="61" t="s">
        <v>59</v>
      </c>
      <c r="G33" s="45"/>
      <c r="H33" s="377">
        <v>0.05</v>
      </c>
      <c r="I33" s="45"/>
      <c r="J33" s="386">
        <f>triclopry</f>
        <v>0.390625</v>
      </c>
      <c r="K33" s="45"/>
      <c r="L33" s="64">
        <f t="shared" si="1"/>
        <v>0.30000000000000004</v>
      </c>
      <c r="M33" s="64">
        <f>L33*size</f>
        <v>15.000000000000002</v>
      </c>
    </row>
    <row r="34" spans="2:14" x14ac:dyDescent="0.25">
      <c r="B34" s="19" t="s">
        <v>363</v>
      </c>
      <c r="C34" s="45"/>
      <c r="D34" s="391">
        <f>NIS</f>
        <v>0.1171875</v>
      </c>
      <c r="E34" s="45"/>
      <c r="F34" s="61" t="s">
        <v>59</v>
      </c>
      <c r="G34" s="45"/>
      <c r="H34" s="377">
        <f>H33</f>
        <v>0.05</v>
      </c>
      <c r="I34" s="45"/>
      <c r="J34" s="386">
        <v>2.56</v>
      </c>
      <c r="K34" s="45"/>
      <c r="L34" s="64">
        <f t="shared" si="1"/>
        <v>1.4999999999999999E-2</v>
      </c>
      <c r="M34" s="64">
        <f>L34*size</f>
        <v>0.75</v>
      </c>
    </row>
    <row r="35" spans="2:14" x14ac:dyDescent="0.25">
      <c r="B35" s="19"/>
      <c r="C35" s="45"/>
      <c r="D35" s="247"/>
      <c r="E35" s="45"/>
      <c r="F35" s="61"/>
      <c r="G35" s="45"/>
      <c r="H35" s="377"/>
      <c r="I35" s="45"/>
      <c r="J35" s="253"/>
      <c r="K35" s="45"/>
      <c r="L35" s="64"/>
      <c r="M35" s="64"/>
    </row>
    <row r="36" spans="2:14" x14ac:dyDescent="0.25">
      <c r="B36" s="19"/>
      <c r="C36" s="45"/>
      <c r="D36" s="247"/>
      <c r="E36" s="45"/>
      <c r="F36" s="61"/>
      <c r="G36" s="45"/>
      <c r="H36" s="377"/>
      <c r="I36" s="45"/>
      <c r="J36" s="253"/>
      <c r="K36" s="45"/>
      <c r="L36" s="64"/>
      <c r="M36" s="64"/>
    </row>
    <row r="37" spans="2:14" ht="5.0999999999999996" customHeight="1" x14ac:dyDescent="0.25">
      <c r="B37" s="45"/>
      <c r="C37" s="45"/>
      <c r="D37" s="45"/>
      <c r="E37" s="45"/>
      <c r="F37" s="45"/>
      <c r="G37" s="45"/>
      <c r="H37" s="47"/>
      <c r="I37" s="45"/>
      <c r="J37" s="45"/>
      <c r="K37" s="45"/>
      <c r="L37" s="64"/>
      <c r="M37" s="64"/>
    </row>
    <row r="38" spans="2:14" x14ac:dyDescent="0.25">
      <c r="B38" s="20" t="s">
        <v>191</v>
      </c>
      <c r="C38" s="45"/>
      <c r="D38" s="67"/>
      <c r="E38" s="45"/>
      <c r="F38" s="47"/>
      <c r="G38" s="45"/>
      <c r="H38" s="47"/>
      <c r="I38" s="45"/>
      <c r="J38" s="20"/>
      <c r="K38" s="45"/>
      <c r="L38" s="276">
        <f>SUM(L39:L43)</f>
        <v>29.633999999999997</v>
      </c>
      <c r="M38" s="275">
        <f>size *L38</f>
        <v>1481.6999999999998</v>
      </c>
      <c r="N38" s="351" t="s">
        <v>474</v>
      </c>
    </row>
    <row r="39" spans="2:14" x14ac:dyDescent="0.25">
      <c r="B39" s="19" t="s">
        <v>106</v>
      </c>
      <c r="C39" s="45"/>
      <c r="D39" s="256">
        <f>'Machinery Costs'!O120</f>
        <v>2.6421052631578945</v>
      </c>
      <c r="E39" s="45"/>
      <c r="F39" s="61" t="s">
        <v>96</v>
      </c>
      <c r="G39" s="45"/>
      <c r="H39" s="47"/>
      <c r="I39" s="45"/>
      <c r="J39" s="253">
        <f>'Input Prices'!D14</f>
        <v>3.23</v>
      </c>
      <c r="K39" s="45"/>
      <c r="L39" s="64">
        <f>D39*J39</f>
        <v>8.5339999999999989</v>
      </c>
      <c r="M39" s="64">
        <f>L39*size</f>
        <v>426.69999999999993</v>
      </c>
    </row>
    <row r="40" spans="2:14" ht="12.75" customHeight="1" x14ac:dyDescent="0.25">
      <c r="B40" s="86" t="s">
        <v>95</v>
      </c>
      <c r="C40" s="45"/>
      <c r="D40" s="203">
        <v>1</v>
      </c>
      <c r="E40" s="45"/>
      <c r="F40" s="204" t="s">
        <v>58</v>
      </c>
      <c r="G40" s="45"/>
      <c r="H40" s="47"/>
      <c r="I40" s="45"/>
      <c r="J40" s="254">
        <f>'Machinery Costs'!K120</f>
        <v>1.1299999999999999</v>
      </c>
      <c r="K40" s="45"/>
      <c r="L40" s="64">
        <f>D40*J40</f>
        <v>1.1299999999999999</v>
      </c>
      <c r="M40" s="64">
        <f>L40*size</f>
        <v>56.499999999999993</v>
      </c>
    </row>
    <row r="41" spans="2:14" x14ac:dyDescent="0.25">
      <c r="B41" s="86" t="s">
        <v>60</v>
      </c>
      <c r="C41" s="45"/>
      <c r="D41" s="205">
        <v>1</v>
      </c>
      <c r="E41" s="45"/>
      <c r="F41" s="61" t="s">
        <v>58</v>
      </c>
      <c r="G41" s="45"/>
      <c r="H41" s="47"/>
      <c r="I41" s="45"/>
      <c r="J41" s="255">
        <f>'Machinery Costs'!I120</f>
        <v>2.48</v>
      </c>
      <c r="K41" s="45"/>
      <c r="L41" s="64">
        <f>D41*J41</f>
        <v>2.48</v>
      </c>
      <c r="M41" s="64">
        <f>L41*size</f>
        <v>124</v>
      </c>
    </row>
    <row r="42" spans="2:14" x14ac:dyDescent="0.25">
      <c r="B42" s="86" t="s">
        <v>140</v>
      </c>
      <c r="C42" s="45"/>
      <c r="D42" s="256">
        <f>'Machinery Costs'!N120</f>
        <v>0.62464285714285706</v>
      </c>
      <c r="E42" s="45"/>
      <c r="F42" s="61" t="s">
        <v>218</v>
      </c>
      <c r="G42" s="45"/>
      <c r="H42" s="47"/>
      <c r="I42" s="45"/>
      <c r="J42" s="253">
        <f>'Input Prices'!D47</f>
        <v>28</v>
      </c>
      <c r="K42" s="45"/>
      <c r="L42" s="64">
        <f>D42*J42</f>
        <v>17.489999999999998</v>
      </c>
      <c r="M42" s="64">
        <f>L42*size</f>
        <v>874.49999999999989</v>
      </c>
    </row>
    <row r="43" spans="2:14" x14ac:dyDescent="0.25">
      <c r="B43" s="86"/>
      <c r="C43" s="45"/>
      <c r="D43" s="60"/>
      <c r="E43" s="45"/>
      <c r="F43" s="61"/>
      <c r="G43" s="45"/>
      <c r="H43" s="47"/>
      <c r="I43" s="45"/>
      <c r="J43" s="248"/>
      <c r="K43" s="45"/>
      <c r="L43" s="64">
        <f>D43*J43</f>
        <v>0</v>
      </c>
      <c r="M43" s="64">
        <f>E43*K43</f>
        <v>0</v>
      </c>
    </row>
    <row r="44" spans="2:14" ht="5.25" customHeight="1" x14ac:dyDescent="0.25">
      <c r="B44" s="45"/>
      <c r="C44" s="45"/>
      <c r="D44" s="46"/>
      <c r="E44" s="45"/>
      <c r="F44" s="47"/>
      <c r="G44" s="45"/>
      <c r="H44" s="47"/>
      <c r="I44" s="45"/>
      <c r="J44" s="56"/>
      <c r="K44" s="45"/>
      <c r="L44" s="64"/>
      <c r="M44" s="64"/>
    </row>
    <row r="45" spans="2:14" x14ac:dyDescent="0.25">
      <c r="B45" s="20" t="s">
        <v>133</v>
      </c>
      <c r="C45" s="45"/>
      <c r="D45" s="67"/>
      <c r="E45" s="45"/>
      <c r="F45" s="47"/>
      <c r="G45" s="45"/>
      <c r="H45" s="47"/>
      <c r="I45" s="45"/>
      <c r="J45" s="56"/>
      <c r="K45" s="45"/>
      <c r="L45" s="276">
        <f>SUM(L46:L48)</f>
        <v>150</v>
      </c>
      <c r="M45" s="275">
        <f>size *L45</f>
        <v>7500</v>
      </c>
    </row>
    <row r="46" spans="2:14" x14ac:dyDescent="0.25">
      <c r="B46" s="19" t="s">
        <v>305</v>
      </c>
      <c r="C46" s="45"/>
      <c r="D46" s="392">
        <v>1</v>
      </c>
      <c r="E46" s="45"/>
      <c r="F46" s="61" t="s">
        <v>304</v>
      </c>
      <c r="G46" s="45"/>
      <c r="H46" s="377">
        <v>1</v>
      </c>
      <c r="I46" s="45"/>
      <c r="J46" s="386">
        <f>burncrew</f>
        <v>7500</v>
      </c>
      <c r="K46" s="45"/>
      <c r="L46" s="64">
        <f>M46/size</f>
        <v>150</v>
      </c>
      <c r="M46" s="64">
        <f>J46*H46</f>
        <v>7500</v>
      </c>
    </row>
    <row r="47" spans="2:14" x14ac:dyDescent="0.25">
      <c r="B47" s="19"/>
      <c r="C47" s="45"/>
      <c r="D47" s="257"/>
      <c r="E47" s="45"/>
      <c r="F47" s="61" t="s">
        <v>218</v>
      </c>
      <c r="G47" s="45"/>
      <c r="H47" s="61"/>
      <c r="I47" s="45"/>
      <c r="J47" s="253"/>
      <c r="K47" s="45"/>
      <c r="L47" s="64">
        <f t="shared" ref="L47:M48" si="2">D47*J47</f>
        <v>0</v>
      </c>
      <c r="M47" s="64">
        <f t="shared" si="2"/>
        <v>0</v>
      </c>
    </row>
    <row r="48" spans="2:14" x14ac:dyDescent="0.25">
      <c r="B48" s="19"/>
      <c r="C48" s="45"/>
      <c r="D48" s="249"/>
      <c r="E48" s="45"/>
      <c r="F48" s="61"/>
      <c r="G48" s="45"/>
      <c r="H48" s="61"/>
      <c r="I48" s="45"/>
      <c r="J48" s="250"/>
      <c r="K48" s="45"/>
      <c r="L48" s="64">
        <f t="shared" si="2"/>
        <v>0</v>
      </c>
      <c r="M48" s="64">
        <f t="shared" si="2"/>
        <v>0</v>
      </c>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47"/>
      <c r="I51" s="45"/>
      <c r="J51" s="46"/>
      <c r="K51" s="45"/>
      <c r="L51" s="57">
        <f>operint*(L45+L38+L31+L27+L24+L18)</f>
        <v>32.087449999999997</v>
      </c>
      <c r="M51" s="57">
        <f>operint*(M45+M38+M31+M27+M24+M18)</f>
        <v>1604.3725000000002</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47"/>
      <c r="I53" s="45"/>
      <c r="J53" s="68"/>
      <c r="K53" s="20"/>
      <c r="L53" s="22">
        <f>L45+L38+L31+L27+L24+L18+L51</f>
        <v>673.8364499999999</v>
      </c>
      <c r="M53" s="437">
        <f>size *L53</f>
        <v>33691.822499999995</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21"/>
      <c r="I55" s="45"/>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20"/>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8.07</v>
      </c>
      <c r="M62" s="276">
        <f>L62*size</f>
        <v>403.5</v>
      </c>
    </row>
    <row r="63" spans="2:14" ht="15" customHeight="1" x14ac:dyDescent="0.25">
      <c r="B63" s="471" t="s">
        <v>173</v>
      </c>
      <c r="C63" s="471"/>
      <c r="D63" s="471"/>
      <c r="E63" s="45"/>
      <c r="F63" s="61" t="s">
        <v>58</v>
      </c>
      <c r="G63" s="45"/>
      <c r="H63" s="47"/>
      <c r="I63" s="45"/>
      <c r="J63" s="261">
        <f>'Machinery Costs'!E120</f>
        <v>4.1400000000000006</v>
      </c>
      <c r="K63" s="45"/>
      <c r="L63" s="64">
        <f>J63</f>
        <v>4.1400000000000006</v>
      </c>
      <c r="M63" s="64">
        <f>L63*size</f>
        <v>207.00000000000003</v>
      </c>
      <c r="N63" s="351" t="s">
        <v>474</v>
      </c>
    </row>
    <row r="64" spans="2:14" ht="15" customHeight="1" x14ac:dyDescent="0.25">
      <c r="B64" s="471" t="s">
        <v>174</v>
      </c>
      <c r="C64" s="471"/>
      <c r="D64" s="471"/>
      <c r="E64" s="45"/>
      <c r="F64" s="61" t="s">
        <v>58</v>
      </c>
      <c r="G64" s="45"/>
      <c r="H64" s="47"/>
      <c r="I64" s="45"/>
      <c r="J64" s="261">
        <f>'Machinery Costs'!F120</f>
        <v>2.87</v>
      </c>
      <c r="K64" s="45"/>
      <c r="L64" s="64">
        <f>J64</f>
        <v>2.87</v>
      </c>
      <c r="M64" s="64">
        <f>L64*size</f>
        <v>143.5</v>
      </c>
    </row>
    <row r="65" spans="2:14" x14ac:dyDescent="0.25">
      <c r="B65" s="471" t="s">
        <v>17</v>
      </c>
      <c r="C65" s="471"/>
      <c r="D65" s="471"/>
      <c r="E65" s="45"/>
      <c r="F65" s="61" t="s">
        <v>58</v>
      </c>
      <c r="G65" s="45"/>
      <c r="H65" s="47"/>
      <c r="I65" s="45"/>
      <c r="J65" s="261">
        <f>'Machinery Costs'!G120</f>
        <v>1.06</v>
      </c>
      <c r="K65" s="45"/>
      <c r="L65" s="64">
        <f>J65</f>
        <v>1.06</v>
      </c>
      <c r="M65" s="64">
        <f>L65*size</f>
        <v>53</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7"/>
      <c r="I68" s="45"/>
      <c r="J68" s="46"/>
      <c r="K68" s="45"/>
      <c r="L68" s="64"/>
      <c r="M68" s="64"/>
    </row>
    <row r="69" spans="2:14" ht="5.25" customHeight="1" x14ac:dyDescent="0.25">
      <c r="B69" s="45"/>
      <c r="C69" s="45"/>
      <c r="D69" s="46"/>
      <c r="E69" s="45"/>
      <c r="F69" s="47"/>
      <c r="G69" s="45"/>
      <c r="H69" s="47"/>
      <c r="I69" s="45"/>
      <c r="J69" s="46"/>
      <c r="K69" s="45"/>
      <c r="L69" s="64"/>
      <c r="M69" s="64"/>
    </row>
    <row r="70" spans="2:14" x14ac:dyDescent="0.25">
      <c r="B70" s="20" t="s">
        <v>70</v>
      </c>
      <c r="C70" s="20"/>
      <c r="D70" s="68"/>
      <c r="E70" s="20"/>
      <c r="F70" s="21"/>
      <c r="G70" s="20"/>
      <c r="H70" s="45"/>
      <c r="I70" s="20"/>
      <c r="J70" s="68"/>
      <c r="K70" s="20"/>
      <c r="L70" s="22">
        <f>SUM(L57,L62,L67)</f>
        <v>75.91</v>
      </c>
      <c r="M70" s="417">
        <f>L70*size</f>
        <v>3795.5</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749.74644999999987</v>
      </c>
      <c r="M72" s="417">
        <f>L72*size</f>
        <v>37487.322499999995</v>
      </c>
    </row>
    <row r="73" spans="2:14" x14ac:dyDescent="0.25">
      <c r="B73" s="42"/>
      <c r="C73" s="42"/>
      <c r="D73" s="41"/>
      <c r="E73" s="42"/>
      <c r="F73" s="43"/>
      <c r="G73" s="42"/>
      <c r="H73" s="43"/>
      <c r="I73" s="42"/>
      <c r="J73" s="41"/>
      <c r="K73" s="42"/>
      <c r="L73" s="72"/>
      <c r="M73" s="72"/>
    </row>
    <row r="74" spans="2:14" x14ac:dyDescent="0.25">
      <c r="B74" s="73" t="s">
        <v>49</v>
      </c>
      <c r="C74" s="73"/>
      <c r="D74" s="74"/>
      <c r="E74" s="73"/>
      <c r="F74" s="75"/>
      <c r="G74" s="73"/>
      <c r="H74" s="73"/>
      <c r="I74" s="73"/>
      <c r="J74" s="74"/>
      <c r="K74" s="73"/>
      <c r="L74" s="73"/>
      <c r="M74" s="73"/>
    </row>
    <row r="75" spans="2:14" ht="15.6" x14ac:dyDescent="0.25">
      <c r="B75" s="211" t="s">
        <v>335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4E2856DC-CC5B-4823-92F8-4E84997938CC}"/>
    <hyperlink ref="N63" location="'Machinery Costs'!Print_Area" display="See Machinery Costs tab for operations." xr:uid="{5D8D472E-FC79-4D81-BB5D-5D0D9B4AAF2B}"/>
  </hyperlink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4E859-01FE-41D1-9351-636C1AE44254}">
  <dimension ref="A1:AI119"/>
  <sheetViews>
    <sheetView topLeftCell="A10" workbookViewId="0">
      <selection activeCell="L33" sqref="L33"/>
    </sheetView>
  </sheetViews>
  <sheetFormatPr defaultColWidth="8.6640625" defaultRowHeight="13.2" x14ac:dyDescent="0.25"/>
  <cols>
    <col min="1" max="1" width="3.109375" style="28" customWidth="1"/>
    <col min="2" max="2" width="30.2187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46"/>
      <c r="C7" s="346"/>
      <c r="D7" s="347"/>
      <c r="E7" s="347"/>
      <c r="F7" s="347"/>
      <c r="G7" s="347"/>
      <c r="H7" s="350"/>
      <c r="I7" s="350"/>
      <c r="J7" s="347"/>
      <c r="K7" s="347"/>
      <c r="L7" s="29"/>
      <c r="M7" s="29"/>
    </row>
    <row r="8" spans="1:35" s="28" customFormat="1" x14ac:dyDescent="0.25">
      <c r="B8" s="334" t="s">
        <v>330</v>
      </c>
      <c r="C8" s="335">
        <v>50</v>
      </c>
      <c r="D8" s="347"/>
      <c r="E8" s="347"/>
      <c r="F8" s="347"/>
      <c r="G8" s="347"/>
      <c r="H8" s="350"/>
      <c r="I8" s="350"/>
      <c r="J8" s="347"/>
      <c r="K8" s="347"/>
      <c r="L8" s="29"/>
      <c r="M8" s="29"/>
    </row>
    <row r="9" spans="1:35" s="28" customFormat="1" ht="18" customHeight="1" x14ac:dyDescent="0.25">
      <c r="D9" s="29"/>
      <c r="F9" s="30"/>
      <c r="J9" s="29"/>
    </row>
    <row r="10" spans="1:35" s="32" customFormat="1" ht="31.5" customHeight="1" x14ac:dyDescent="0.3">
      <c r="A10" s="31"/>
      <c r="B10" s="476" t="s">
        <v>386</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row>
    <row r="19" spans="2:15" x14ac:dyDescent="0.25">
      <c r="B19" s="19" t="s">
        <v>272</v>
      </c>
      <c r="C19" s="45"/>
      <c r="D19" s="391">
        <v>4</v>
      </c>
      <c r="E19" s="45"/>
      <c r="F19" s="61" t="s">
        <v>218</v>
      </c>
      <c r="G19" s="45"/>
      <c r="H19" s="384">
        <v>1</v>
      </c>
      <c r="I19" s="45"/>
      <c r="J19" s="253">
        <v>35</v>
      </c>
      <c r="K19" s="45"/>
      <c r="L19" s="64">
        <f>M19/size</f>
        <v>2.8</v>
      </c>
      <c r="M19" s="57">
        <f>J19*D19*H19</f>
        <v>140</v>
      </c>
    </row>
    <row r="20" spans="2:15" x14ac:dyDescent="0.25">
      <c r="B20" s="19" t="s">
        <v>302</v>
      </c>
      <c r="C20" s="45"/>
      <c r="D20" s="391">
        <v>8</v>
      </c>
      <c r="E20" s="45"/>
      <c r="F20" s="61" t="s">
        <v>218</v>
      </c>
      <c r="G20" s="45"/>
      <c r="H20" s="384">
        <v>1</v>
      </c>
      <c r="I20" s="45"/>
      <c r="J20" s="253">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253">
        <v>35</v>
      </c>
      <c r="K21" s="45"/>
      <c r="L21" s="64">
        <f>M21/size</f>
        <v>5.6</v>
      </c>
      <c r="M21" s="57">
        <f t="shared" si="0"/>
        <v>280</v>
      </c>
    </row>
    <row r="22" spans="2:15" x14ac:dyDescent="0.25">
      <c r="B22" s="19" t="s">
        <v>278</v>
      </c>
      <c r="C22" s="45"/>
      <c r="D22" s="247">
        <v>48</v>
      </c>
      <c r="E22" s="45"/>
      <c r="F22" s="61" t="s">
        <v>218</v>
      </c>
      <c r="G22" s="45"/>
      <c r="H22" s="384">
        <v>1</v>
      </c>
      <c r="I22" s="45"/>
      <c r="J22" s="253">
        <v>35</v>
      </c>
      <c r="K22" s="45"/>
      <c r="L22" s="64">
        <f>M22/size</f>
        <v>33.6</v>
      </c>
      <c r="M22" s="57">
        <f t="shared" si="0"/>
        <v>1680</v>
      </c>
    </row>
    <row r="23" spans="2:15" x14ac:dyDescent="0.25">
      <c r="B23" s="19"/>
      <c r="C23" s="45"/>
      <c r="D23" s="247"/>
      <c r="E23" s="45"/>
      <c r="F23" s="61"/>
      <c r="G23" s="45"/>
      <c r="H23" s="61"/>
      <c r="I23" s="45"/>
      <c r="J23" s="253"/>
      <c r="K23" s="45"/>
      <c r="L23" s="57"/>
      <c r="M23" s="57"/>
    </row>
    <row r="24" spans="2:15" ht="13.5" customHeight="1" x14ac:dyDescent="0.3">
      <c r="B24" s="20" t="s">
        <v>308</v>
      </c>
      <c r="C24" s="45"/>
      <c r="D24" s="58"/>
      <c r="E24" s="45"/>
      <c r="F24" s="47"/>
      <c r="G24" s="45"/>
      <c r="H24" s="47"/>
      <c r="I24" s="45"/>
      <c r="J24" s="56"/>
      <c r="K24" s="45"/>
      <c r="L24" s="275">
        <f>SUM(L25:L26)</f>
        <v>0</v>
      </c>
      <c r="M24" s="275">
        <f>size *L24</f>
        <v>0</v>
      </c>
    </row>
    <row r="25" spans="2:15" x14ac:dyDescent="0.25">
      <c r="B25" s="323" t="s">
        <v>472</v>
      </c>
      <c r="C25" s="45"/>
      <c r="D25" s="247">
        <v>1</v>
      </c>
      <c r="E25" s="45"/>
      <c r="F25" s="60" t="s">
        <v>58</v>
      </c>
      <c r="G25" s="45"/>
      <c r="H25" s="384">
        <v>0</v>
      </c>
      <c r="I25" s="45"/>
      <c r="J25" s="386">
        <f>fescue</f>
        <v>100</v>
      </c>
      <c r="K25" s="45"/>
      <c r="L25" s="64">
        <f>J25*H25*D25</f>
        <v>0</v>
      </c>
      <c r="M25" s="57">
        <f>L25*size</f>
        <v>0</v>
      </c>
    </row>
    <row r="26" spans="2:15" x14ac:dyDescent="0.25">
      <c r="B26" s="19"/>
      <c r="C26" s="45"/>
      <c r="D26" s="247"/>
      <c r="E26" s="45"/>
      <c r="F26" s="61"/>
      <c r="G26" s="45"/>
      <c r="H26" s="61"/>
      <c r="I26" s="45"/>
      <c r="J26" s="253"/>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370"/>
      <c r="I31" s="45"/>
      <c r="J31" s="21"/>
      <c r="K31" s="45"/>
      <c r="L31" s="276">
        <f>SUM(L32:L34)</f>
        <v>3.9835937499999998</v>
      </c>
      <c r="M31" s="275">
        <f>size *L31</f>
        <v>199.1796875</v>
      </c>
    </row>
    <row r="32" spans="2:15" x14ac:dyDescent="0.25">
      <c r="B32" s="19" t="s">
        <v>453</v>
      </c>
      <c r="C32" s="45"/>
      <c r="D32" s="391">
        <v>16</v>
      </c>
      <c r="E32" s="45"/>
      <c r="F32" s="61" t="s">
        <v>59</v>
      </c>
      <c r="G32" s="45"/>
      <c r="H32" s="377">
        <v>0.1</v>
      </c>
      <c r="I32" s="45"/>
      <c r="J32" s="386">
        <f>envoy</f>
        <v>0.82390624999999995</v>
      </c>
      <c r="K32" s="45"/>
      <c r="L32" s="64">
        <f>D32*J32*H32</f>
        <v>1.3182499999999999</v>
      </c>
      <c r="M32" s="64">
        <f>L32*size</f>
        <v>65.912499999999994</v>
      </c>
    </row>
    <row r="33" spans="2:14" x14ac:dyDescent="0.25">
      <c r="B33" s="19" t="s">
        <v>452</v>
      </c>
      <c r="C33" s="45"/>
      <c r="D33" s="391">
        <v>7</v>
      </c>
      <c r="E33" s="45"/>
      <c r="F33" s="61" t="s">
        <v>59</v>
      </c>
      <c r="G33" s="45"/>
      <c r="H33" s="377">
        <v>0.1</v>
      </c>
      <c r="I33" s="45"/>
      <c r="J33" s="386">
        <f>Milestone</f>
        <v>3.7484375000000001</v>
      </c>
      <c r="K33" s="45"/>
      <c r="L33" s="64">
        <f>D33*J33*H33</f>
        <v>2.6239062500000001</v>
      </c>
      <c r="M33" s="64">
        <f>L33*size</f>
        <v>131.1953125</v>
      </c>
    </row>
    <row r="34" spans="2:14" x14ac:dyDescent="0.25">
      <c r="B34" s="19" t="s">
        <v>451</v>
      </c>
      <c r="C34" s="45"/>
      <c r="D34" s="391">
        <v>0.78</v>
      </c>
      <c r="E34" s="45"/>
      <c r="F34" s="61" t="s">
        <v>59</v>
      </c>
      <c r="G34" s="45"/>
      <c r="H34" s="377">
        <v>0.1</v>
      </c>
      <c r="I34" s="45"/>
      <c r="J34" s="386">
        <f>Garlon</f>
        <v>0.53125</v>
      </c>
      <c r="K34" s="45"/>
      <c r="L34" s="64">
        <f>D34*J34*H34</f>
        <v>4.1437500000000002E-2</v>
      </c>
      <c r="M34" s="64">
        <f>L34*size</f>
        <v>2.0718749999999999</v>
      </c>
    </row>
    <row r="35" spans="2:14" x14ac:dyDescent="0.25">
      <c r="B35" s="19"/>
      <c r="C35" s="45"/>
      <c r="D35" s="391"/>
      <c r="E35" s="45"/>
      <c r="F35" s="61"/>
      <c r="G35" s="45"/>
      <c r="H35" s="371"/>
      <c r="I35" s="45"/>
      <c r="J35" s="386"/>
      <c r="K35" s="45"/>
      <c r="L35" s="64"/>
      <c r="M35" s="64"/>
    </row>
    <row r="36" spans="2:14" x14ac:dyDescent="0.25">
      <c r="B36" s="19"/>
      <c r="C36" s="45"/>
      <c r="D36" s="391"/>
      <c r="E36" s="45"/>
      <c r="F36" s="61"/>
      <c r="G36" s="45"/>
      <c r="H36" s="371"/>
      <c r="I36" s="45"/>
      <c r="J36" s="386"/>
      <c r="K36" s="45"/>
      <c r="L36" s="64"/>
      <c r="M36" s="64"/>
    </row>
    <row r="37" spans="2:14" ht="5.0999999999999996" customHeight="1" x14ac:dyDescent="0.25">
      <c r="B37" s="45"/>
      <c r="C37" s="45"/>
      <c r="D37" s="45"/>
      <c r="E37" s="45"/>
      <c r="F37" s="45"/>
      <c r="G37" s="45"/>
      <c r="H37" s="47"/>
      <c r="I37" s="45"/>
      <c r="J37" s="45"/>
      <c r="K37" s="45"/>
      <c r="L37" s="64"/>
      <c r="M37" s="64"/>
    </row>
    <row r="38" spans="2:14" x14ac:dyDescent="0.25">
      <c r="B38" s="20" t="s">
        <v>191</v>
      </c>
      <c r="C38" s="45"/>
      <c r="D38" s="67"/>
      <c r="E38" s="45"/>
      <c r="F38" s="47"/>
      <c r="G38" s="45"/>
      <c r="H38" s="47"/>
      <c r="I38" s="45"/>
      <c r="J38" s="20"/>
      <c r="K38" s="45"/>
      <c r="L38" s="276">
        <f>SUM(L39:L43)</f>
        <v>4.2805999999999997</v>
      </c>
      <c r="M38" s="276">
        <f>L38*size</f>
        <v>214.02999999999997</v>
      </c>
      <c r="N38" s="351" t="s">
        <v>474</v>
      </c>
    </row>
    <row r="39" spans="2:14" x14ac:dyDescent="0.25">
      <c r="B39" s="19" t="s">
        <v>106</v>
      </c>
      <c r="C39" s="45"/>
      <c r="D39" s="256">
        <f>'Machinery Costs'!O132</f>
        <v>0.14105263157894737</v>
      </c>
      <c r="E39" s="45"/>
      <c r="F39" s="61" t="s">
        <v>96</v>
      </c>
      <c r="G39" s="45"/>
      <c r="H39" s="47"/>
      <c r="I39" s="45"/>
      <c r="J39" s="253">
        <f>'Input Prices'!D14</f>
        <v>3.23</v>
      </c>
      <c r="K39" s="45"/>
      <c r="L39" s="64">
        <f>D39*J39</f>
        <v>0.4556</v>
      </c>
      <c r="M39" s="64">
        <f>L39*size</f>
        <v>22.78</v>
      </c>
    </row>
    <row r="40" spans="2:14" ht="12.75" customHeight="1" x14ac:dyDescent="0.25">
      <c r="B40" s="86" t="s">
        <v>95</v>
      </c>
      <c r="C40" s="45"/>
      <c r="D40" s="203">
        <v>1</v>
      </c>
      <c r="E40" s="45"/>
      <c r="F40" s="204" t="s">
        <v>58</v>
      </c>
      <c r="G40" s="45"/>
      <c r="H40" s="47"/>
      <c r="I40" s="45"/>
      <c r="J40" s="254">
        <f>'Machinery Costs'!K132</f>
        <v>6.0000000000000012E-2</v>
      </c>
      <c r="K40" s="45"/>
      <c r="L40" s="64">
        <f>D40*J40</f>
        <v>6.0000000000000012E-2</v>
      </c>
      <c r="M40" s="64">
        <f>L40*size</f>
        <v>3.0000000000000004</v>
      </c>
    </row>
    <row r="41" spans="2:14" x14ac:dyDescent="0.25">
      <c r="B41" s="86" t="s">
        <v>60</v>
      </c>
      <c r="C41" s="45"/>
      <c r="D41" s="205">
        <v>1</v>
      </c>
      <c r="E41" s="45"/>
      <c r="F41" s="61" t="s">
        <v>58</v>
      </c>
      <c r="G41" s="45"/>
      <c r="H41" s="47"/>
      <c r="I41" s="45"/>
      <c r="J41" s="255">
        <f>'Machinery Costs'!I132</f>
        <v>0.13500000000000001</v>
      </c>
      <c r="K41" s="45"/>
      <c r="L41" s="64">
        <f>D41*J41</f>
        <v>0.13500000000000001</v>
      </c>
      <c r="M41" s="64">
        <f>L41*size</f>
        <v>6.75</v>
      </c>
    </row>
    <row r="42" spans="2:14" x14ac:dyDescent="0.25">
      <c r="B42" s="86" t="s">
        <v>140</v>
      </c>
      <c r="C42" s="45"/>
      <c r="D42" s="256">
        <f>'Machinery Costs'!N132</f>
        <v>0.12964285714285714</v>
      </c>
      <c r="E42" s="45"/>
      <c r="F42" s="61" t="s">
        <v>218</v>
      </c>
      <c r="G42" s="45"/>
      <c r="H42" s="47"/>
      <c r="I42" s="45"/>
      <c r="J42" s="253">
        <f>'Input Prices'!D47</f>
        <v>28</v>
      </c>
      <c r="K42" s="45"/>
      <c r="L42" s="64">
        <f>D42*J42</f>
        <v>3.63</v>
      </c>
      <c r="M42" s="64">
        <f>L42*size</f>
        <v>181.5</v>
      </c>
    </row>
    <row r="43" spans="2:14" x14ac:dyDescent="0.25">
      <c r="B43" s="86"/>
      <c r="C43" s="45"/>
      <c r="D43" s="60"/>
      <c r="E43" s="45"/>
      <c r="F43" s="61"/>
      <c r="G43" s="45"/>
      <c r="H43" s="47"/>
      <c r="I43" s="45"/>
      <c r="J43" s="248"/>
      <c r="K43" s="45"/>
      <c r="L43" s="64">
        <f>D43*J43</f>
        <v>0</v>
      </c>
      <c r="M43" s="64">
        <f>E43*K43</f>
        <v>0</v>
      </c>
    </row>
    <row r="44" spans="2:14" ht="5.25" customHeight="1" x14ac:dyDescent="0.25">
      <c r="B44" s="45"/>
      <c r="C44" s="45"/>
      <c r="D44" s="46"/>
      <c r="E44" s="45"/>
      <c r="F44" s="47"/>
      <c r="G44" s="45"/>
      <c r="H44" s="47"/>
      <c r="I44" s="45"/>
      <c r="J44" s="56"/>
      <c r="K44" s="45"/>
      <c r="L44" s="64"/>
      <c r="M44" s="64"/>
    </row>
    <row r="45" spans="2:14" x14ac:dyDescent="0.25">
      <c r="B45" s="20" t="s">
        <v>133</v>
      </c>
      <c r="C45" s="45"/>
      <c r="D45" s="67"/>
      <c r="E45" s="45"/>
      <c r="F45" s="47"/>
      <c r="G45" s="45"/>
      <c r="H45" s="47"/>
      <c r="I45" s="45"/>
      <c r="J45" s="56"/>
      <c r="K45" s="45"/>
      <c r="L45" s="276">
        <f>SUM(L46:L48)</f>
        <v>0</v>
      </c>
      <c r="M45" s="275">
        <f>size *L45</f>
        <v>0</v>
      </c>
    </row>
    <row r="46" spans="2:14" x14ac:dyDescent="0.25">
      <c r="B46" s="19"/>
      <c r="C46" s="45"/>
      <c r="D46" s="257"/>
      <c r="E46" s="45"/>
      <c r="F46" s="61" t="s">
        <v>218</v>
      </c>
      <c r="G46" s="45"/>
      <c r="H46" s="61"/>
      <c r="I46" s="45"/>
      <c r="J46" s="253"/>
      <c r="K46" s="45"/>
      <c r="L46" s="64">
        <f t="shared" ref="L46:M48" si="1">D46*J46</f>
        <v>0</v>
      </c>
      <c r="M46" s="64">
        <f t="shared" si="1"/>
        <v>0</v>
      </c>
    </row>
    <row r="47" spans="2:14" x14ac:dyDescent="0.25">
      <c r="B47" s="19"/>
      <c r="C47" s="45"/>
      <c r="D47" s="257"/>
      <c r="E47" s="45"/>
      <c r="F47" s="61" t="s">
        <v>218</v>
      </c>
      <c r="G47" s="45"/>
      <c r="H47" s="61"/>
      <c r="I47" s="45"/>
      <c r="J47" s="253"/>
      <c r="K47" s="45"/>
      <c r="L47" s="64">
        <f t="shared" si="1"/>
        <v>0</v>
      </c>
      <c r="M47" s="64">
        <f t="shared" si="1"/>
        <v>0</v>
      </c>
    </row>
    <row r="48" spans="2:14" x14ac:dyDescent="0.25">
      <c r="B48" s="19"/>
      <c r="C48" s="45"/>
      <c r="D48" s="249"/>
      <c r="E48" s="45"/>
      <c r="F48" s="61"/>
      <c r="G48" s="45"/>
      <c r="H48" s="61"/>
      <c r="I48" s="45"/>
      <c r="J48" s="250"/>
      <c r="K48" s="45"/>
      <c r="L48" s="64">
        <f t="shared" si="1"/>
        <v>0</v>
      </c>
      <c r="M48" s="64">
        <f t="shared" si="1"/>
        <v>0</v>
      </c>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47"/>
      <c r="I51" s="45"/>
      <c r="J51" s="46"/>
      <c r="K51" s="45"/>
      <c r="L51" s="57">
        <f>operint*(L45+L38+L31+L27+L24+L18)</f>
        <v>2.9532096875000002</v>
      </c>
      <c r="M51" s="57">
        <f>operint*(M45+M38+M31+M27+M24+M18)</f>
        <v>147.66048437499998</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47"/>
      <c r="I53" s="45"/>
      <c r="J53" s="68"/>
      <c r="K53" s="20"/>
      <c r="L53" s="22">
        <f>L45+L38+L31+L27+L24+L18+L51</f>
        <v>62.017403437500001</v>
      </c>
      <c r="M53" s="437">
        <f>size *L53</f>
        <v>3100.8701718749999</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21"/>
      <c r="I55" s="45"/>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20"/>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0.72900000000000009</v>
      </c>
      <c r="M62" s="276">
        <f>L62*size</f>
        <v>36.450000000000003</v>
      </c>
    </row>
    <row r="63" spans="2:14" ht="15" customHeight="1" x14ac:dyDescent="0.25">
      <c r="B63" s="471" t="s">
        <v>173</v>
      </c>
      <c r="C63" s="471"/>
      <c r="D63" s="471"/>
      <c r="E63" s="45"/>
      <c r="F63" s="61" t="s">
        <v>58</v>
      </c>
      <c r="G63" s="45"/>
      <c r="H63" s="47"/>
      <c r="I63" s="45"/>
      <c r="J63" s="261">
        <f>'Machinery Costs'!E132</f>
        <v>0.498</v>
      </c>
      <c r="K63" s="45"/>
      <c r="L63" s="64">
        <f>J63</f>
        <v>0.498</v>
      </c>
      <c r="M63" s="64">
        <f>L63*size</f>
        <v>24.9</v>
      </c>
      <c r="N63" s="351" t="s">
        <v>474</v>
      </c>
    </row>
    <row r="64" spans="2:14" ht="15" customHeight="1" x14ac:dyDescent="0.25">
      <c r="B64" s="471" t="s">
        <v>174</v>
      </c>
      <c r="C64" s="471"/>
      <c r="D64" s="471"/>
      <c r="E64" s="45"/>
      <c r="F64" s="61" t="s">
        <v>58</v>
      </c>
      <c r="G64" s="45"/>
      <c r="H64" s="47"/>
      <c r="I64" s="45"/>
      <c r="J64" s="261">
        <f>'Machinery Costs'!F132</f>
        <v>0.19500000000000001</v>
      </c>
      <c r="K64" s="45"/>
      <c r="L64" s="64">
        <f>J64</f>
        <v>0.19500000000000001</v>
      </c>
      <c r="M64" s="64">
        <f>L64*size</f>
        <v>9.75</v>
      </c>
    </row>
    <row r="65" spans="2:14" x14ac:dyDescent="0.25">
      <c r="B65" s="471" t="s">
        <v>17</v>
      </c>
      <c r="C65" s="471"/>
      <c r="D65" s="471"/>
      <c r="E65" s="45"/>
      <c r="F65" s="61" t="s">
        <v>58</v>
      </c>
      <c r="G65" s="45"/>
      <c r="H65" s="47"/>
      <c r="I65" s="45"/>
      <c r="J65" s="261">
        <f>'Machinery Costs'!G132</f>
        <v>3.6000000000000004E-2</v>
      </c>
      <c r="K65" s="45"/>
      <c r="L65" s="64">
        <f>J65</f>
        <v>3.6000000000000004E-2</v>
      </c>
      <c r="M65" s="64">
        <f>L65*size</f>
        <v>1.8000000000000003</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7"/>
      <c r="I68" s="45"/>
      <c r="J68" s="46"/>
      <c r="K68" s="45"/>
      <c r="L68" s="64"/>
      <c r="M68" s="64"/>
    </row>
    <row r="69" spans="2:14" ht="5.25" customHeight="1" x14ac:dyDescent="0.25">
      <c r="B69" s="45"/>
      <c r="C69" s="45"/>
      <c r="D69" s="46"/>
      <c r="E69" s="45"/>
      <c r="F69" s="47"/>
      <c r="G69" s="45"/>
      <c r="H69" s="47"/>
      <c r="I69" s="45"/>
      <c r="J69" s="46"/>
      <c r="K69" s="45"/>
      <c r="L69" s="64"/>
      <c r="M69" s="64"/>
    </row>
    <row r="70" spans="2:14" x14ac:dyDescent="0.25">
      <c r="B70" s="20" t="s">
        <v>70</v>
      </c>
      <c r="C70" s="20"/>
      <c r="D70" s="68"/>
      <c r="E70" s="20"/>
      <c r="F70" s="21"/>
      <c r="G70" s="20"/>
      <c r="H70" s="45"/>
      <c r="I70" s="20"/>
      <c r="J70" s="68"/>
      <c r="K70" s="20"/>
      <c r="L70" s="22">
        <f>SUM(L57,L62,L67)</f>
        <v>68.569000000000003</v>
      </c>
      <c r="M70" s="417">
        <f>L70*size</f>
        <v>3428.4500000000003</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130.5864034375</v>
      </c>
      <c r="M72" s="417">
        <f>L72*size</f>
        <v>6529.3201718749997</v>
      </c>
    </row>
    <row r="73" spans="2:14" x14ac:dyDescent="0.25">
      <c r="B73" s="42"/>
      <c r="C73" s="42"/>
      <c r="D73" s="41"/>
      <c r="E73" s="42"/>
      <c r="F73" s="43"/>
      <c r="G73" s="42"/>
      <c r="H73" s="43"/>
      <c r="I73" s="42"/>
      <c r="J73" s="41"/>
      <c r="K73" s="42"/>
      <c r="L73" s="72"/>
      <c r="M73" s="72"/>
    </row>
    <row r="74" spans="2:14" x14ac:dyDescent="0.25">
      <c r="B74" s="73" t="s">
        <v>49</v>
      </c>
      <c r="C74" s="73"/>
      <c r="D74" s="74"/>
      <c r="E74" s="73"/>
      <c r="F74" s="75"/>
      <c r="G74" s="73"/>
      <c r="H74" s="73"/>
      <c r="I74" s="73"/>
      <c r="J74" s="74"/>
      <c r="K74" s="73"/>
      <c r="L74" s="73"/>
      <c r="M74" s="73"/>
    </row>
    <row r="75" spans="2:14" ht="15.6" x14ac:dyDescent="0.25">
      <c r="B75" s="211" t="s">
        <v>335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E09DF03F-1E0B-49B0-B851-3B4ECE4D20D5}"/>
    <hyperlink ref="N63" location="'Machinery Costs'!Print_Area" display="See Machinery Costs tab for operations." xr:uid="{C075BF13-B204-40F5-A8AD-B0171A20379A}"/>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ADD46-C370-40D8-B604-40D389091062}">
  <dimension ref="A1:AI119"/>
  <sheetViews>
    <sheetView workbookViewId="0">
      <selection activeCell="L32" sqref="L32"/>
    </sheetView>
  </sheetViews>
  <sheetFormatPr defaultColWidth="8.6640625" defaultRowHeight="13.2" x14ac:dyDescent="0.25"/>
  <cols>
    <col min="1" max="1" width="3.109375" style="28" customWidth="1"/>
    <col min="2" max="2" width="30.4414062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46"/>
      <c r="C7" s="346"/>
      <c r="D7" s="347"/>
      <c r="E7" s="347"/>
      <c r="F7" s="347"/>
      <c r="G7" s="347"/>
      <c r="H7" s="350"/>
      <c r="I7" s="350"/>
      <c r="J7" s="347"/>
      <c r="K7" s="347"/>
      <c r="L7" s="29"/>
      <c r="M7" s="29"/>
    </row>
    <row r="8" spans="1:35" s="28" customFormat="1" x14ac:dyDescent="0.25">
      <c r="B8" s="334" t="s">
        <v>330</v>
      </c>
      <c r="C8" s="335">
        <v>50</v>
      </c>
      <c r="D8" s="347"/>
      <c r="E8" s="347"/>
      <c r="F8" s="347"/>
      <c r="G8" s="347"/>
      <c r="H8" s="350"/>
      <c r="I8" s="350"/>
      <c r="J8" s="347"/>
      <c r="K8" s="347"/>
      <c r="L8" s="29"/>
      <c r="M8" s="29"/>
    </row>
    <row r="9" spans="1:35" s="28" customFormat="1" ht="18" customHeight="1" x14ac:dyDescent="0.25">
      <c r="D9" s="29"/>
      <c r="F9" s="30"/>
      <c r="J9" s="29"/>
    </row>
    <row r="10" spans="1:35" s="32" customFormat="1" ht="31.5" customHeight="1" x14ac:dyDescent="0.3">
      <c r="A10" s="31"/>
      <c r="B10" s="476" t="s">
        <v>385</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row>
    <row r="19" spans="2:15" x14ac:dyDescent="0.25">
      <c r="B19" s="19" t="s">
        <v>272</v>
      </c>
      <c r="C19" s="45"/>
      <c r="D19" s="391">
        <v>4</v>
      </c>
      <c r="E19" s="45"/>
      <c r="F19" s="61" t="s">
        <v>218</v>
      </c>
      <c r="G19" s="45"/>
      <c r="H19" s="384">
        <v>1</v>
      </c>
      <c r="I19" s="45"/>
      <c r="J19" s="253">
        <v>35</v>
      </c>
      <c r="K19" s="45"/>
      <c r="L19" s="64">
        <f>M19/size</f>
        <v>2.8</v>
      </c>
      <c r="M19" s="57">
        <f>J19*D19*H19</f>
        <v>140</v>
      </c>
    </row>
    <row r="20" spans="2:15" x14ac:dyDescent="0.25">
      <c r="B20" s="19" t="s">
        <v>302</v>
      </c>
      <c r="C20" s="45"/>
      <c r="D20" s="391">
        <v>8</v>
      </c>
      <c r="E20" s="45"/>
      <c r="F20" s="61" t="s">
        <v>218</v>
      </c>
      <c r="G20" s="45"/>
      <c r="H20" s="384">
        <v>1</v>
      </c>
      <c r="I20" s="45"/>
      <c r="J20" s="253">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253">
        <v>35</v>
      </c>
      <c r="K21" s="45"/>
      <c r="L21" s="64">
        <f>M21/size</f>
        <v>5.6</v>
      </c>
      <c r="M21" s="57">
        <f t="shared" si="0"/>
        <v>280</v>
      </c>
    </row>
    <row r="22" spans="2:15" x14ac:dyDescent="0.25">
      <c r="B22" s="19" t="s">
        <v>278</v>
      </c>
      <c r="C22" s="45"/>
      <c r="D22" s="247">
        <v>48</v>
      </c>
      <c r="E22" s="45"/>
      <c r="F22" s="61" t="s">
        <v>218</v>
      </c>
      <c r="G22" s="45"/>
      <c r="H22" s="384">
        <v>1</v>
      </c>
      <c r="I22" s="45"/>
      <c r="J22" s="253">
        <v>35</v>
      </c>
      <c r="K22" s="45"/>
      <c r="L22" s="64">
        <f>M22/size</f>
        <v>33.6</v>
      </c>
      <c r="M22" s="57">
        <f t="shared" si="0"/>
        <v>1680</v>
      </c>
    </row>
    <row r="23" spans="2:15" x14ac:dyDescent="0.25">
      <c r="B23" s="19"/>
      <c r="C23" s="45"/>
      <c r="D23" s="247"/>
      <c r="E23" s="45"/>
      <c r="F23" s="61"/>
      <c r="G23" s="45"/>
      <c r="H23" s="61"/>
      <c r="I23" s="45"/>
      <c r="J23" s="253"/>
      <c r="K23" s="45"/>
      <c r="L23" s="57"/>
      <c r="M23" s="57"/>
    </row>
    <row r="24" spans="2:15" ht="13.5" customHeight="1" x14ac:dyDescent="0.3">
      <c r="B24" s="20" t="s">
        <v>308</v>
      </c>
      <c r="C24" s="45"/>
      <c r="D24" s="58"/>
      <c r="E24" s="45"/>
      <c r="F24" s="47"/>
      <c r="G24" s="45"/>
      <c r="H24" s="47"/>
      <c r="I24" s="45"/>
      <c r="J24" s="56"/>
      <c r="K24" s="45"/>
      <c r="L24" s="275">
        <f>SUM(L25:L26)</f>
        <v>0</v>
      </c>
      <c r="M24" s="275">
        <f>size *L24</f>
        <v>0</v>
      </c>
    </row>
    <row r="25" spans="2:15" x14ac:dyDescent="0.25">
      <c r="B25" s="323" t="s">
        <v>472</v>
      </c>
      <c r="C25" s="45"/>
      <c r="D25" s="247">
        <v>1</v>
      </c>
      <c r="E25" s="45"/>
      <c r="F25" s="60" t="s">
        <v>58</v>
      </c>
      <c r="G25" s="45"/>
      <c r="H25" s="384">
        <v>0</v>
      </c>
      <c r="I25" s="45"/>
      <c r="J25" s="386">
        <f>fescue</f>
        <v>100</v>
      </c>
      <c r="K25" s="45"/>
      <c r="L25" s="64">
        <f>J25*H25*D25</f>
        <v>0</v>
      </c>
      <c r="M25" s="57">
        <f>L25*size</f>
        <v>0</v>
      </c>
    </row>
    <row r="26" spans="2:15" x14ac:dyDescent="0.25">
      <c r="B26" s="19"/>
      <c r="C26" s="45"/>
      <c r="D26" s="247"/>
      <c r="E26" s="45"/>
      <c r="F26" s="61"/>
      <c r="G26" s="45"/>
      <c r="H26" s="61"/>
      <c r="I26" s="45"/>
      <c r="J26" s="253"/>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370"/>
      <c r="I31" s="45"/>
      <c r="J31" s="21"/>
      <c r="K31" s="45"/>
      <c r="L31" s="276">
        <f>SUM(L32:L34)</f>
        <v>3.9835937499999998</v>
      </c>
      <c r="M31" s="275">
        <f>size *L31</f>
        <v>199.1796875</v>
      </c>
    </row>
    <row r="32" spans="2:15" x14ac:dyDescent="0.25">
      <c r="B32" s="19" t="s">
        <v>453</v>
      </c>
      <c r="C32" s="45"/>
      <c r="D32" s="391">
        <v>16</v>
      </c>
      <c r="E32" s="45"/>
      <c r="F32" s="61" t="s">
        <v>59</v>
      </c>
      <c r="G32" s="45"/>
      <c r="H32" s="377">
        <v>0.1</v>
      </c>
      <c r="I32" s="45"/>
      <c r="J32" s="386">
        <f>envoy</f>
        <v>0.82390624999999995</v>
      </c>
      <c r="K32" s="45"/>
      <c r="L32" s="64">
        <f>D32*J32*H32</f>
        <v>1.3182499999999999</v>
      </c>
      <c r="M32" s="64">
        <f>L32*size</f>
        <v>65.912499999999994</v>
      </c>
    </row>
    <row r="33" spans="2:14" x14ac:dyDescent="0.25">
      <c r="B33" s="19" t="s">
        <v>452</v>
      </c>
      <c r="C33" s="45"/>
      <c r="D33" s="391">
        <v>7</v>
      </c>
      <c r="E33" s="45"/>
      <c r="F33" s="61" t="s">
        <v>59</v>
      </c>
      <c r="G33" s="45"/>
      <c r="H33" s="377">
        <v>0.1</v>
      </c>
      <c r="I33" s="45"/>
      <c r="J33" s="386">
        <f>Milestone</f>
        <v>3.7484375000000001</v>
      </c>
      <c r="K33" s="45"/>
      <c r="L33" s="64">
        <f>D33*J33*H33</f>
        <v>2.6239062500000001</v>
      </c>
      <c r="M33" s="64">
        <f>L33*size</f>
        <v>131.1953125</v>
      </c>
    </row>
    <row r="34" spans="2:14" x14ac:dyDescent="0.25">
      <c r="B34" s="19" t="s">
        <v>451</v>
      </c>
      <c r="C34" s="45"/>
      <c r="D34" s="391">
        <v>0.78</v>
      </c>
      <c r="E34" s="45"/>
      <c r="F34" s="61" t="s">
        <v>59</v>
      </c>
      <c r="G34" s="45"/>
      <c r="H34" s="377">
        <v>0.1</v>
      </c>
      <c r="I34" s="45"/>
      <c r="J34" s="386">
        <f>Garlon</f>
        <v>0.53125</v>
      </c>
      <c r="K34" s="45"/>
      <c r="L34" s="64">
        <f>D34*J34*H34</f>
        <v>4.1437500000000002E-2</v>
      </c>
      <c r="M34" s="64">
        <f>L34*size</f>
        <v>2.0718749999999999</v>
      </c>
    </row>
    <row r="35" spans="2:14" x14ac:dyDescent="0.25">
      <c r="B35" s="19"/>
      <c r="C35" s="45"/>
      <c r="D35" s="391"/>
      <c r="E35" s="45"/>
      <c r="F35" s="61"/>
      <c r="G35" s="45"/>
      <c r="H35" s="371"/>
      <c r="I35" s="45"/>
      <c r="J35" s="386"/>
      <c r="K35" s="45"/>
      <c r="L35" s="64"/>
      <c r="M35" s="64"/>
    </row>
    <row r="36" spans="2:14" x14ac:dyDescent="0.25">
      <c r="B36" s="19"/>
      <c r="C36" s="45"/>
      <c r="D36" s="391"/>
      <c r="E36" s="45"/>
      <c r="F36" s="61"/>
      <c r="G36" s="45"/>
      <c r="H36" s="371"/>
      <c r="I36" s="45"/>
      <c r="J36" s="386"/>
      <c r="K36" s="45"/>
      <c r="L36" s="64"/>
      <c r="M36" s="64"/>
    </row>
    <row r="37" spans="2:14" ht="5.0999999999999996" customHeight="1" x14ac:dyDescent="0.25">
      <c r="B37" s="45"/>
      <c r="C37" s="45"/>
      <c r="D37" s="45"/>
      <c r="E37" s="45"/>
      <c r="F37" s="45"/>
      <c r="G37" s="45"/>
      <c r="H37" s="47"/>
      <c r="I37" s="45"/>
      <c r="J37" s="45"/>
      <c r="K37" s="45"/>
      <c r="L37" s="64"/>
      <c r="M37" s="64"/>
    </row>
    <row r="38" spans="2:14" x14ac:dyDescent="0.25">
      <c r="B38" s="20" t="s">
        <v>191</v>
      </c>
      <c r="C38" s="45"/>
      <c r="D38" s="67"/>
      <c r="E38" s="45"/>
      <c r="F38" s="47"/>
      <c r="G38" s="45"/>
      <c r="H38" s="47"/>
      <c r="I38" s="45"/>
      <c r="J38" s="20"/>
      <c r="K38" s="45"/>
      <c r="L38" s="276">
        <f>SUM(L39:L43)</f>
        <v>4.2805999999999997</v>
      </c>
      <c r="M38" s="275">
        <f>size *L38</f>
        <v>214.02999999999997</v>
      </c>
      <c r="N38" s="351" t="s">
        <v>474</v>
      </c>
    </row>
    <row r="39" spans="2:14" x14ac:dyDescent="0.25">
      <c r="B39" s="19" t="s">
        <v>106</v>
      </c>
      <c r="C39" s="45"/>
      <c r="D39" s="256">
        <f>'Machinery Costs'!O144</f>
        <v>0.14105263157894737</v>
      </c>
      <c r="E39" s="45"/>
      <c r="F39" s="61" t="s">
        <v>96</v>
      </c>
      <c r="G39" s="45"/>
      <c r="H39" s="47"/>
      <c r="I39" s="45"/>
      <c r="J39" s="253">
        <f>'Input Prices'!D14</f>
        <v>3.23</v>
      </c>
      <c r="K39" s="45"/>
      <c r="L39" s="64">
        <f>D39*J39</f>
        <v>0.4556</v>
      </c>
      <c r="M39" s="64">
        <f>L39*size</f>
        <v>22.78</v>
      </c>
    </row>
    <row r="40" spans="2:14" ht="12.75" customHeight="1" x14ac:dyDescent="0.25">
      <c r="B40" s="86" t="s">
        <v>95</v>
      </c>
      <c r="C40" s="45"/>
      <c r="D40" s="203">
        <v>1</v>
      </c>
      <c r="E40" s="45"/>
      <c r="F40" s="204" t="s">
        <v>58</v>
      </c>
      <c r="G40" s="45"/>
      <c r="H40" s="47"/>
      <c r="I40" s="45"/>
      <c r="J40" s="254">
        <f>'Machinery Costs'!K144</f>
        <v>6.0000000000000012E-2</v>
      </c>
      <c r="K40" s="45"/>
      <c r="L40" s="64">
        <f>D40*J40</f>
        <v>6.0000000000000012E-2</v>
      </c>
      <c r="M40" s="64">
        <f>L40*size</f>
        <v>3.0000000000000004</v>
      </c>
    </row>
    <row r="41" spans="2:14" x14ac:dyDescent="0.25">
      <c r="B41" s="86" t="s">
        <v>60</v>
      </c>
      <c r="C41" s="45"/>
      <c r="D41" s="205">
        <v>1</v>
      </c>
      <c r="E41" s="45"/>
      <c r="F41" s="61" t="s">
        <v>58</v>
      </c>
      <c r="G41" s="45"/>
      <c r="H41" s="47"/>
      <c r="I41" s="45"/>
      <c r="J41" s="255">
        <f>'Machinery Costs'!I144</f>
        <v>0.13500000000000001</v>
      </c>
      <c r="K41" s="45"/>
      <c r="L41" s="64">
        <f>D41*J41</f>
        <v>0.13500000000000001</v>
      </c>
      <c r="M41" s="64">
        <f>L41*size</f>
        <v>6.75</v>
      </c>
    </row>
    <row r="42" spans="2:14" x14ac:dyDescent="0.25">
      <c r="B42" s="86" t="s">
        <v>140</v>
      </c>
      <c r="C42" s="45"/>
      <c r="D42" s="256">
        <f>'Machinery Costs'!N144</f>
        <v>0.12964285714285714</v>
      </c>
      <c r="E42" s="45"/>
      <c r="F42" s="61" t="s">
        <v>218</v>
      </c>
      <c r="G42" s="45"/>
      <c r="H42" s="47"/>
      <c r="I42" s="45"/>
      <c r="J42" s="253">
        <f>'Input Prices'!D47</f>
        <v>28</v>
      </c>
      <c r="K42" s="45"/>
      <c r="L42" s="64">
        <f>D42*J42</f>
        <v>3.63</v>
      </c>
      <c r="M42" s="64">
        <f>L42*size</f>
        <v>181.5</v>
      </c>
    </row>
    <row r="43" spans="2:14" x14ac:dyDescent="0.25">
      <c r="B43" s="86"/>
      <c r="C43" s="45"/>
      <c r="D43" s="60"/>
      <c r="E43" s="45"/>
      <c r="F43" s="61"/>
      <c r="G43" s="45"/>
      <c r="H43" s="47"/>
      <c r="I43" s="45"/>
      <c r="J43" s="248"/>
      <c r="K43" s="45"/>
      <c r="L43" s="64">
        <f>D43*J43</f>
        <v>0</v>
      </c>
      <c r="M43" s="64">
        <f>E43*K43</f>
        <v>0</v>
      </c>
    </row>
    <row r="44" spans="2:14" ht="5.25" customHeight="1" x14ac:dyDescent="0.25">
      <c r="B44" s="45"/>
      <c r="C44" s="45"/>
      <c r="D44" s="46"/>
      <c r="E44" s="45"/>
      <c r="F44" s="47"/>
      <c r="G44" s="45"/>
      <c r="H44" s="47"/>
      <c r="I44" s="45"/>
      <c r="J44" s="56"/>
      <c r="K44" s="45"/>
      <c r="L44" s="64"/>
      <c r="M44" s="64"/>
    </row>
    <row r="45" spans="2:14" x14ac:dyDescent="0.25">
      <c r="B45" s="20" t="s">
        <v>133</v>
      </c>
      <c r="C45" s="45"/>
      <c r="D45" s="67"/>
      <c r="E45" s="45"/>
      <c r="F45" s="47"/>
      <c r="G45" s="45"/>
      <c r="H45" s="47"/>
      <c r="I45" s="45"/>
      <c r="J45" s="56"/>
      <c r="K45" s="45"/>
      <c r="L45" s="276">
        <f>SUM(L46:L48)</f>
        <v>0</v>
      </c>
      <c r="M45" s="275">
        <f>size *L45</f>
        <v>0</v>
      </c>
    </row>
    <row r="46" spans="2:14" x14ac:dyDescent="0.25">
      <c r="B46" s="19"/>
      <c r="C46" s="45"/>
      <c r="D46" s="257"/>
      <c r="E46" s="45"/>
      <c r="F46" s="61" t="s">
        <v>218</v>
      </c>
      <c r="G46" s="45"/>
      <c r="H46" s="61"/>
      <c r="I46" s="45"/>
      <c r="J46" s="253"/>
      <c r="K46" s="45"/>
      <c r="L46" s="64">
        <f t="shared" ref="L46:M48" si="1">D46*J46</f>
        <v>0</v>
      </c>
      <c r="M46" s="64">
        <f t="shared" si="1"/>
        <v>0</v>
      </c>
    </row>
    <row r="47" spans="2:14" x14ac:dyDescent="0.25">
      <c r="B47" s="19"/>
      <c r="C47" s="45"/>
      <c r="D47" s="257"/>
      <c r="E47" s="45"/>
      <c r="F47" s="61" t="s">
        <v>218</v>
      </c>
      <c r="G47" s="45"/>
      <c r="H47" s="61"/>
      <c r="I47" s="45"/>
      <c r="J47" s="253"/>
      <c r="K47" s="45"/>
      <c r="L47" s="64">
        <f t="shared" si="1"/>
        <v>0</v>
      </c>
      <c r="M47" s="64">
        <f t="shared" si="1"/>
        <v>0</v>
      </c>
    </row>
    <row r="48" spans="2:14" x14ac:dyDescent="0.25">
      <c r="B48" s="19"/>
      <c r="C48" s="45"/>
      <c r="D48" s="249"/>
      <c r="E48" s="45"/>
      <c r="F48" s="61"/>
      <c r="G48" s="45"/>
      <c r="H48" s="61"/>
      <c r="I48" s="45"/>
      <c r="J48" s="250"/>
      <c r="K48" s="45"/>
      <c r="L48" s="64">
        <f t="shared" si="1"/>
        <v>0</v>
      </c>
      <c r="M48" s="64">
        <f t="shared" si="1"/>
        <v>0</v>
      </c>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47"/>
      <c r="I51" s="45"/>
      <c r="J51" s="46"/>
      <c r="K51" s="45"/>
      <c r="L51" s="57">
        <f>operint*(L45+L38+L31+L27+L24+L18)</f>
        <v>2.9532096875000002</v>
      </c>
      <c r="M51" s="57">
        <f>operint*(M45+M38+M31+M27+M24+M18)</f>
        <v>147.66048437499998</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47"/>
      <c r="I53" s="45"/>
      <c r="J53" s="68"/>
      <c r="K53" s="20"/>
      <c r="L53" s="22">
        <f>L45+L38+L31+L27+L24+L18+L51</f>
        <v>62.017403437500001</v>
      </c>
      <c r="M53" s="437">
        <f>size *L53</f>
        <v>3100.8701718749999</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21"/>
      <c r="I55" s="45"/>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20"/>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0.72900000000000009</v>
      </c>
      <c r="M62" s="276">
        <f>L62*size</f>
        <v>36.450000000000003</v>
      </c>
    </row>
    <row r="63" spans="2:14" ht="15" customHeight="1" x14ac:dyDescent="0.25">
      <c r="B63" s="471" t="s">
        <v>173</v>
      </c>
      <c r="C63" s="471"/>
      <c r="D63" s="471"/>
      <c r="E63" s="45"/>
      <c r="F63" s="61" t="s">
        <v>58</v>
      </c>
      <c r="G63" s="45"/>
      <c r="H63" s="47"/>
      <c r="I63" s="45"/>
      <c r="J63" s="261">
        <f>'Machinery Costs'!E144</f>
        <v>0.498</v>
      </c>
      <c r="K63" s="45"/>
      <c r="L63" s="64">
        <f>J63</f>
        <v>0.498</v>
      </c>
      <c r="M63" s="64">
        <f>L63*size</f>
        <v>24.9</v>
      </c>
      <c r="N63" s="351" t="s">
        <v>474</v>
      </c>
    </row>
    <row r="64" spans="2:14" ht="15" customHeight="1" x14ac:dyDescent="0.25">
      <c r="B64" s="471" t="s">
        <v>174</v>
      </c>
      <c r="C64" s="471"/>
      <c r="D64" s="471"/>
      <c r="E64" s="45"/>
      <c r="F64" s="61" t="s">
        <v>58</v>
      </c>
      <c r="G64" s="45"/>
      <c r="H64" s="47"/>
      <c r="I64" s="45"/>
      <c r="J64" s="261">
        <f>'Machinery Costs'!F144</f>
        <v>0.19500000000000001</v>
      </c>
      <c r="K64" s="45"/>
      <c r="L64" s="64">
        <f>J64</f>
        <v>0.19500000000000001</v>
      </c>
      <c r="M64" s="64">
        <f>L64*size</f>
        <v>9.75</v>
      </c>
    </row>
    <row r="65" spans="2:14" x14ac:dyDescent="0.25">
      <c r="B65" s="471" t="s">
        <v>17</v>
      </c>
      <c r="C65" s="471"/>
      <c r="D65" s="471"/>
      <c r="E65" s="45"/>
      <c r="F65" s="61" t="s">
        <v>58</v>
      </c>
      <c r="G65" s="45"/>
      <c r="H65" s="47"/>
      <c r="I65" s="45"/>
      <c r="J65" s="261">
        <f>'Machinery Costs'!G144</f>
        <v>3.6000000000000004E-2</v>
      </c>
      <c r="K65" s="45"/>
      <c r="L65" s="64">
        <f>J65</f>
        <v>3.6000000000000004E-2</v>
      </c>
      <c r="M65" s="64">
        <f>L65*size</f>
        <v>1.8000000000000003</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7"/>
      <c r="I68" s="45"/>
      <c r="J68" s="46"/>
      <c r="K68" s="45"/>
      <c r="L68" s="64"/>
      <c r="M68" s="64"/>
    </row>
    <row r="69" spans="2:14" ht="5.25" customHeight="1" x14ac:dyDescent="0.25">
      <c r="B69" s="45"/>
      <c r="C69" s="45"/>
      <c r="D69" s="46"/>
      <c r="E69" s="45"/>
      <c r="F69" s="47"/>
      <c r="G69" s="45"/>
      <c r="H69" s="47"/>
      <c r="I69" s="45"/>
      <c r="J69" s="46"/>
      <c r="K69" s="45"/>
      <c r="L69" s="64"/>
      <c r="M69" s="64"/>
    </row>
    <row r="70" spans="2:14" x14ac:dyDescent="0.25">
      <c r="B70" s="20" t="s">
        <v>70</v>
      </c>
      <c r="C70" s="20"/>
      <c r="D70" s="68"/>
      <c r="E70" s="20"/>
      <c r="F70" s="21"/>
      <c r="G70" s="20"/>
      <c r="H70" s="45"/>
      <c r="I70" s="20"/>
      <c r="J70" s="68"/>
      <c r="K70" s="20"/>
      <c r="L70" s="22">
        <f>SUM(L57,L62,L67)</f>
        <v>68.569000000000003</v>
      </c>
      <c r="M70" s="417">
        <f>L70*size</f>
        <v>3428.4500000000003</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130.5864034375</v>
      </c>
      <c r="M72" s="417">
        <f>L72*size</f>
        <v>6529.3201718749997</v>
      </c>
    </row>
    <row r="73" spans="2:14" x14ac:dyDescent="0.25">
      <c r="B73" s="42"/>
      <c r="C73" s="42"/>
      <c r="D73" s="41"/>
      <c r="E73" s="42"/>
      <c r="F73" s="43"/>
      <c r="G73" s="42"/>
      <c r="H73" s="43"/>
      <c r="I73" s="42"/>
      <c r="J73" s="41"/>
      <c r="K73" s="42"/>
      <c r="L73" s="72"/>
      <c r="M73" s="72"/>
    </row>
    <row r="74" spans="2:14" x14ac:dyDescent="0.25">
      <c r="B74" s="73" t="s">
        <v>49</v>
      </c>
      <c r="C74" s="73"/>
      <c r="D74" s="74"/>
      <c r="E74" s="73"/>
      <c r="F74" s="75"/>
      <c r="G74" s="73"/>
      <c r="H74" s="73"/>
      <c r="I74" s="73"/>
      <c r="J74" s="74"/>
      <c r="K74" s="73"/>
      <c r="L74" s="73"/>
      <c r="M74" s="73"/>
    </row>
    <row r="75" spans="2:14" ht="15.6" x14ac:dyDescent="0.25">
      <c r="B75" s="211" t="s">
        <v>335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6C884BB0-60CE-4DB2-8DE3-F588987F8A78}"/>
    <hyperlink ref="N63" location="'Machinery Costs'!Print_Area" display="See Machinery Costs tab for operations." xr:uid="{B51C3AC7-07A2-41B4-B0AF-94D57477191D}"/>
  </hyperlink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373E7-AB4C-4EBD-A0AA-68DA2E6CEEE3}">
  <dimension ref="A1:AI119"/>
  <sheetViews>
    <sheetView topLeftCell="B7" workbookViewId="0">
      <selection activeCell="L33" sqref="L33"/>
    </sheetView>
  </sheetViews>
  <sheetFormatPr defaultColWidth="8.6640625" defaultRowHeight="13.2" x14ac:dyDescent="0.25"/>
  <cols>
    <col min="1" max="1" width="3.109375" style="28" customWidth="1"/>
    <col min="2" max="2" width="29.554687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46"/>
      <c r="C7" s="346"/>
      <c r="D7" s="347"/>
      <c r="E7" s="347"/>
      <c r="F7" s="347"/>
      <c r="G7" s="347"/>
      <c r="H7" s="350"/>
      <c r="I7" s="350"/>
      <c r="J7" s="347"/>
      <c r="K7" s="347"/>
      <c r="L7" s="29"/>
      <c r="M7" s="29"/>
    </row>
    <row r="8" spans="1:35" s="28" customFormat="1" x14ac:dyDescent="0.25">
      <c r="B8" s="334" t="s">
        <v>330</v>
      </c>
      <c r="C8" s="335">
        <v>50</v>
      </c>
      <c r="D8" s="347"/>
      <c r="E8" s="347"/>
      <c r="F8" s="347"/>
      <c r="G8" s="347"/>
      <c r="H8" s="350"/>
      <c r="I8" s="350"/>
      <c r="J8" s="347"/>
      <c r="K8" s="347"/>
      <c r="L8" s="29"/>
      <c r="M8" s="29"/>
    </row>
    <row r="9" spans="1:35" s="28" customFormat="1" ht="18" customHeight="1" x14ac:dyDescent="0.25">
      <c r="D9" s="29"/>
      <c r="F9" s="30"/>
      <c r="J9" s="29"/>
    </row>
    <row r="10" spans="1:35" s="32" customFormat="1" ht="31.5" customHeight="1" x14ac:dyDescent="0.3">
      <c r="A10" s="31"/>
      <c r="B10" s="476" t="s">
        <v>384</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row>
    <row r="19" spans="2:15" x14ac:dyDescent="0.25">
      <c r="B19" s="19" t="s">
        <v>272</v>
      </c>
      <c r="C19" s="45"/>
      <c r="D19" s="391">
        <v>4</v>
      </c>
      <c r="E19" s="45"/>
      <c r="F19" s="61" t="s">
        <v>218</v>
      </c>
      <c r="G19" s="45"/>
      <c r="H19" s="384">
        <v>1</v>
      </c>
      <c r="I19" s="45"/>
      <c r="J19" s="253">
        <v>35</v>
      </c>
      <c r="K19" s="45"/>
      <c r="L19" s="64">
        <f>M19/size</f>
        <v>2.8</v>
      </c>
      <c r="M19" s="57">
        <f>J19*D19*H19</f>
        <v>140</v>
      </c>
    </row>
    <row r="20" spans="2:15" x14ac:dyDescent="0.25">
      <c r="B20" s="19" t="s">
        <v>302</v>
      </c>
      <c r="C20" s="45"/>
      <c r="D20" s="391">
        <v>8</v>
      </c>
      <c r="E20" s="45"/>
      <c r="F20" s="61" t="s">
        <v>218</v>
      </c>
      <c r="G20" s="45"/>
      <c r="H20" s="384">
        <v>1</v>
      </c>
      <c r="I20" s="45"/>
      <c r="J20" s="253">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253">
        <v>35</v>
      </c>
      <c r="K21" s="45"/>
      <c r="L21" s="64">
        <f>M21/size</f>
        <v>5.6</v>
      </c>
      <c r="M21" s="57">
        <f t="shared" si="0"/>
        <v>280</v>
      </c>
    </row>
    <row r="22" spans="2:15" x14ac:dyDescent="0.25">
      <c r="B22" s="19" t="s">
        <v>278</v>
      </c>
      <c r="C22" s="45"/>
      <c r="D22" s="247">
        <v>48</v>
      </c>
      <c r="E22" s="45"/>
      <c r="F22" s="61" t="s">
        <v>218</v>
      </c>
      <c r="G22" s="45"/>
      <c r="H22" s="384">
        <v>1</v>
      </c>
      <c r="I22" s="45"/>
      <c r="J22" s="253">
        <v>35</v>
      </c>
      <c r="K22" s="45"/>
      <c r="L22" s="64">
        <f>M22/size</f>
        <v>33.6</v>
      </c>
      <c r="M22" s="57">
        <f t="shared" si="0"/>
        <v>1680</v>
      </c>
    </row>
    <row r="23" spans="2:15" x14ac:dyDescent="0.25">
      <c r="B23" s="19"/>
      <c r="C23" s="45"/>
      <c r="D23" s="247"/>
      <c r="E23" s="45"/>
      <c r="F23" s="61"/>
      <c r="G23" s="45"/>
      <c r="H23" s="61"/>
      <c r="I23" s="45"/>
      <c r="J23" s="253"/>
      <c r="K23" s="45"/>
      <c r="L23" s="57"/>
      <c r="M23" s="57"/>
    </row>
    <row r="24" spans="2:15" ht="13.5" customHeight="1" x14ac:dyDescent="0.3">
      <c r="B24" s="20" t="s">
        <v>308</v>
      </c>
      <c r="C24" s="45"/>
      <c r="D24" s="58"/>
      <c r="E24" s="45"/>
      <c r="F24" s="47"/>
      <c r="G24" s="45"/>
      <c r="H24" s="47"/>
      <c r="I24" s="45"/>
      <c r="J24" s="56"/>
      <c r="K24" s="45"/>
      <c r="L24" s="275">
        <f>SUM(L25:L26)</f>
        <v>0</v>
      </c>
      <c r="M24" s="275">
        <f>size *L24</f>
        <v>0</v>
      </c>
    </row>
    <row r="25" spans="2:15" x14ac:dyDescent="0.25">
      <c r="B25" s="323" t="s">
        <v>472</v>
      </c>
      <c r="C25" s="45"/>
      <c r="D25" s="247">
        <v>1</v>
      </c>
      <c r="E25" s="45"/>
      <c r="F25" s="60" t="s">
        <v>58</v>
      </c>
      <c r="G25" s="45"/>
      <c r="H25" s="384">
        <v>0</v>
      </c>
      <c r="I25" s="45"/>
      <c r="J25" s="386">
        <f>fescue</f>
        <v>100</v>
      </c>
      <c r="K25" s="45"/>
      <c r="L25" s="64">
        <f>J25*H25*D25</f>
        <v>0</v>
      </c>
      <c r="M25" s="57">
        <f>L25*size</f>
        <v>0</v>
      </c>
    </row>
    <row r="26" spans="2:15" x14ac:dyDescent="0.25">
      <c r="B26" s="19"/>
      <c r="C26" s="45"/>
      <c r="D26" s="247"/>
      <c r="E26" s="45"/>
      <c r="F26" s="61"/>
      <c r="G26" s="45"/>
      <c r="H26" s="61"/>
      <c r="I26" s="45"/>
      <c r="J26" s="253"/>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370"/>
      <c r="I31" s="45"/>
      <c r="J31" s="21"/>
      <c r="K31" s="45"/>
      <c r="L31" s="276">
        <f>SUM(L32:L34)</f>
        <v>1.9917968749999999</v>
      </c>
      <c r="M31" s="275">
        <f>size *L31</f>
        <v>99.58984375</v>
      </c>
    </row>
    <row r="32" spans="2:15" x14ac:dyDescent="0.25">
      <c r="B32" s="19" t="s">
        <v>453</v>
      </c>
      <c r="C32" s="45"/>
      <c r="D32" s="391">
        <v>16</v>
      </c>
      <c r="E32" s="45"/>
      <c r="F32" s="61" t="s">
        <v>59</v>
      </c>
      <c r="G32" s="45"/>
      <c r="H32" s="377">
        <v>0.05</v>
      </c>
      <c r="I32" s="45"/>
      <c r="J32" s="386">
        <f>envoy</f>
        <v>0.82390624999999995</v>
      </c>
      <c r="K32" s="45"/>
      <c r="L32" s="64">
        <f>D32*J32*H32</f>
        <v>0.65912499999999996</v>
      </c>
      <c r="M32" s="64">
        <f>L32*size</f>
        <v>32.956249999999997</v>
      </c>
    </row>
    <row r="33" spans="2:14" x14ac:dyDescent="0.25">
      <c r="B33" s="19" t="s">
        <v>452</v>
      </c>
      <c r="C33" s="45"/>
      <c r="D33" s="391">
        <v>7</v>
      </c>
      <c r="E33" s="45"/>
      <c r="F33" s="61" t="s">
        <v>59</v>
      </c>
      <c r="G33" s="45"/>
      <c r="H33" s="377">
        <v>0.05</v>
      </c>
      <c r="I33" s="45"/>
      <c r="J33" s="386">
        <f>Milestone</f>
        <v>3.7484375000000001</v>
      </c>
      <c r="K33" s="45"/>
      <c r="L33" s="64">
        <f>D33*J33*H33</f>
        <v>1.3119531250000001</v>
      </c>
      <c r="M33" s="64">
        <f>L33*size</f>
        <v>65.59765625</v>
      </c>
    </row>
    <row r="34" spans="2:14" x14ac:dyDescent="0.25">
      <c r="B34" s="19" t="s">
        <v>451</v>
      </c>
      <c r="C34" s="45"/>
      <c r="D34" s="391">
        <v>0.78</v>
      </c>
      <c r="E34" s="45"/>
      <c r="F34" s="61" t="s">
        <v>59</v>
      </c>
      <c r="G34" s="45"/>
      <c r="H34" s="377">
        <v>0.05</v>
      </c>
      <c r="I34" s="45"/>
      <c r="J34" s="386">
        <f>Garlon</f>
        <v>0.53125</v>
      </c>
      <c r="K34" s="45"/>
      <c r="L34" s="64">
        <f>D34*J34*H34</f>
        <v>2.0718750000000001E-2</v>
      </c>
      <c r="M34" s="64">
        <f>L34*size</f>
        <v>1.0359375</v>
      </c>
    </row>
    <row r="35" spans="2:14" x14ac:dyDescent="0.25">
      <c r="B35" s="19"/>
      <c r="C35" s="45"/>
      <c r="D35" s="391"/>
      <c r="E35" s="45"/>
      <c r="F35" s="61"/>
      <c r="G35" s="45"/>
      <c r="H35" s="371"/>
      <c r="I35" s="45"/>
      <c r="J35" s="386"/>
      <c r="K35" s="45"/>
      <c r="L35" s="64"/>
      <c r="M35" s="64"/>
    </row>
    <row r="36" spans="2:14" x14ac:dyDescent="0.25">
      <c r="B36" s="19"/>
      <c r="C36" s="45"/>
      <c r="D36" s="391"/>
      <c r="E36" s="45"/>
      <c r="F36" s="61"/>
      <c r="G36" s="45"/>
      <c r="H36" s="371"/>
      <c r="I36" s="45"/>
      <c r="J36" s="386"/>
      <c r="K36" s="45"/>
      <c r="L36" s="64"/>
      <c r="M36" s="64"/>
    </row>
    <row r="37" spans="2:14" ht="5.0999999999999996" customHeight="1" x14ac:dyDescent="0.25">
      <c r="B37" s="45"/>
      <c r="C37" s="45"/>
      <c r="D37" s="45"/>
      <c r="E37" s="45"/>
      <c r="F37" s="45"/>
      <c r="G37" s="45"/>
      <c r="H37" s="47"/>
      <c r="I37" s="45"/>
      <c r="J37" s="45"/>
      <c r="K37" s="45"/>
      <c r="L37" s="64"/>
      <c r="M37" s="64"/>
    </row>
    <row r="38" spans="2:14" x14ac:dyDescent="0.25">
      <c r="B38" s="20" t="s">
        <v>191</v>
      </c>
      <c r="C38" s="45"/>
      <c r="D38" s="67"/>
      <c r="E38" s="45"/>
      <c r="F38" s="47"/>
      <c r="G38" s="45"/>
      <c r="H38" s="47"/>
      <c r="I38" s="45"/>
      <c r="J38" s="20"/>
      <c r="K38" s="45"/>
      <c r="L38" s="276">
        <f>SUM(L39:L43)</f>
        <v>2.1402999999999999</v>
      </c>
      <c r="M38" s="276">
        <f>L38*size</f>
        <v>107.01499999999999</v>
      </c>
      <c r="N38" s="351" t="s">
        <v>474</v>
      </c>
    </row>
    <row r="39" spans="2:14" x14ac:dyDescent="0.25">
      <c r="B39" s="19" t="s">
        <v>106</v>
      </c>
      <c r="C39" s="45"/>
      <c r="D39" s="256">
        <f>'Machinery Costs'!O156</f>
        <v>7.0526315789473687E-2</v>
      </c>
      <c r="E39" s="45"/>
      <c r="F39" s="61" t="s">
        <v>96</v>
      </c>
      <c r="G39" s="45"/>
      <c r="H39" s="47"/>
      <c r="I39" s="45"/>
      <c r="J39" s="253">
        <f>'Input Prices'!D14</f>
        <v>3.23</v>
      </c>
      <c r="K39" s="45"/>
      <c r="L39" s="64">
        <f>D39*J39</f>
        <v>0.2278</v>
      </c>
      <c r="M39" s="64">
        <f>L39*size</f>
        <v>11.39</v>
      </c>
    </row>
    <row r="40" spans="2:14" ht="12.75" customHeight="1" x14ac:dyDescent="0.25">
      <c r="B40" s="86" t="s">
        <v>95</v>
      </c>
      <c r="C40" s="45"/>
      <c r="D40" s="203">
        <v>1</v>
      </c>
      <c r="E40" s="45"/>
      <c r="F40" s="204" t="s">
        <v>58</v>
      </c>
      <c r="G40" s="45"/>
      <c r="H40" s="47"/>
      <c r="I40" s="45"/>
      <c r="J40" s="254">
        <f>'Machinery Costs'!K156</f>
        <v>3.0000000000000006E-2</v>
      </c>
      <c r="K40" s="45"/>
      <c r="L40" s="64">
        <f>D40*J40</f>
        <v>3.0000000000000006E-2</v>
      </c>
      <c r="M40" s="64">
        <f>L40*size</f>
        <v>1.5000000000000002</v>
      </c>
    </row>
    <row r="41" spans="2:14" x14ac:dyDescent="0.25">
      <c r="B41" s="86" t="s">
        <v>60</v>
      </c>
      <c r="C41" s="45"/>
      <c r="D41" s="205">
        <v>1</v>
      </c>
      <c r="E41" s="45"/>
      <c r="F41" s="61" t="s">
        <v>58</v>
      </c>
      <c r="G41" s="45"/>
      <c r="H41" s="47"/>
      <c r="I41" s="45"/>
      <c r="J41" s="255">
        <f>'Machinery Costs'!I156</f>
        <v>6.7500000000000004E-2</v>
      </c>
      <c r="K41" s="45"/>
      <c r="L41" s="64">
        <f>D41*J41</f>
        <v>6.7500000000000004E-2</v>
      </c>
      <c r="M41" s="64">
        <f>L41*size</f>
        <v>3.375</v>
      </c>
    </row>
    <row r="42" spans="2:14" x14ac:dyDescent="0.25">
      <c r="B42" s="86" t="s">
        <v>140</v>
      </c>
      <c r="C42" s="45"/>
      <c r="D42" s="256">
        <f>'Machinery Costs'!N156</f>
        <v>6.4821428571428572E-2</v>
      </c>
      <c r="E42" s="45"/>
      <c r="F42" s="61" t="s">
        <v>218</v>
      </c>
      <c r="G42" s="45"/>
      <c r="H42" s="47"/>
      <c r="I42" s="45"/>
      <c r="J42" s="253">
        <f>'Input Prices'!D47</f>
        <v>28</v>
      </c>
      <c r="K42" s="45"/>
      <c r="L42" s="64">
        <f>D42*J42</f>
        <v>1.8149999999999999</v>
      </c>
      <c r="M42" s="64">
        <f>L42*size</f>
        <v>90.75</v>
      </c>
    </row>
    <row r="43" spans="2:14" x14ac:dyDescent="0.25">
      <c r="B43" s="86"/>
      <c r="C43" s="45"/>
      <c r="D43" s="60"/>
      <c r="E43" s="45"/>
      <c r="F43" s="61"/>
      <c r="G43" s="45"/>
      <c r="H43" s="47"/>
      <c r="I43" s="45"/>
      <c r="J43" s="248"/>
      <c r="K43" s="45"/>
      <c r="L43" s="64">
        <f>D43*J43</f>
        <v>0</v>
      </c>
      <c r="M43" s="64">
        <f>E43*K43</f>
        <v>0</v>
      </c>
    </row>
    <row r="44" spans="2:14" ht="5.25" customHeight="1" x14ac:dyDescent="0.25">
      <c r="B44" s="45"/>
      <c r="C44" s="45"/>
      <c r="D44" s="46"/>
      <c r="E44" s="45"/>
      <c r="F44" s="47"/>
      <c r="G44" s="45"/>
      <c r="H44" s="47"/>
      <c r="I44" s="45"/>
      <c r="J44" s="56"/>
      <c r="K44" s="45"/>
      <c r="L44" s="64"/>
      <c r="M44" s="64"/>
    </row>
    <row r="45" spans="2:14" x14ac:dyDescent="0.25">
      <c r="B45" s="20" t="s">
        <v>133</v>
      </c>
      <c r="C45" s="45"/>
      <c r="D45" s="67"/>
      <c r="E45" s="45"/>
      <c r="F45" s="47"/>
      <c r="G45" s="45"/>
      <c r="H45" s="47"/>
      <c r="I45" s="45"/>
      <c r="J45" s="56"/>
      <c r="K45" s="45"/>
      <c r="L45" s="276">
        <f>SUM(L46:L48)</f>
        <v>0</v>
      </c>
      <c r="M45" s="275">
        <f>size *L45</f>
        <v>0</v>
      </c>
    </row>
    <row r="46" spans="2:14" x14ac:dyDescent="0.25">
      <c r="B46" s="19"/>
      <c r="C46" s="45"/>
      <c r="D46" s="257"/>
      <c r="E46" s="45"/>
      <c r="F46" s="61" t="s">
        <v>218</v>
      </c>
      <c r="G46" s="45"/>
      <c r="H46" s="61"/>
      <c r="I46" s="45"/>
      <c r="J46" s="253"/>
      <c r="K46" s="45"/>
      <c r="L46" s="64">
        <f t="shared" ref="L46:M48" si="1">D46*J46</f>
        <v>0</v>
      </c>
      <c r="M46" s="64">
        <f t="shared" si="1"/>
        <v>0</v>
      </c>
    </row>
    <row r="47" spans="2:14" x14ac:dyDescent="0.25">
      <c r="B47" s="19"/>
      <c r="C47" s="45"/>
      <c r="D47" s="257"/>
      <c r="E47" s="45"/>
      <c r="F47" s="61" t="s">
        <v>218</v>
      </c>
      <c r="G47" s="45"/>
      <c r="H47" s="61"/>
      <c r="I47" s="45"/>
      <c r="J47" s="253"/>
      <c r="K47" s="45"/>
      <c r="L47" s="64">
        <f t="shared" si="1"/>
        <v>0</v>
      </c>
      <c r="M47" s="64">
        <f t="shared" si="1"/>
        <v>0</v>
      </c>
    </row>
    <row r="48" spans="2:14" x14ac:dyDescent="0.25">
      <c r="B48" s="19"/>
      <c r="C48" s="45"/>
      <c r="D48" s="249"/>
      <c r="E48" s="45"/>
      <c r="F48" s="61"/>
      <c r="G48" s="45"/>
      <c r="H48" s="61"/>
      <c r="I48" s="45"/>
      <c r="J48" s="250"/>
      <c r="K48" s="45"/>
      <c r="L48" s="64">
        <f t="shared" si="1"/>
        <v>0</v>
      </c>
      <c r="M48" s="64">
        <f t="shared" si="1"/>
        <v>0</v>
      </c>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47"/>
      <c r="I51" s="45"/>
      <c r="J51" s="46"/>
      <c r="K51" s="45"/>
      <c r="L51" s="57">
        <f>operint*(L45+L38+L31+L27+L24+L18)</f>
        <v>2.7466048437500006</v>
      </c>
      <c r="M51" s="57">
        <f>operint*(M45+M38+M31+M27+M24+M18)</f>
        <v>137.33024218750001</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47"/>
      <c r="I53" s="45"/>
      <c r="J53" s="68"/>
      <c r="K53" s="20"/>
      <c r="L53" s="22">
        <f>L45+L38+L31+L27+L24+L18+L51</f>
        <v>57.678701718750006</v>
      </c>
      <c r="M53" s="437">
        <f>size *L53</f>
        <v>2883.9350859375004</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21"/>
      <c r="I55" s="45"/>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20"/>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0.36450000000000005</v>
      </c>
      <c r="M62" s="276">
        <f>L62*size</f>
        <v>18.225000000000001</v>
      </c>
    </row>
    <row r="63" spans="2:14" ht="15" customHeight="1" x14ac:dyDescent="0.25">
      <c r="B63" s="471" t="s">
        <v>173</v>
      </c>
      <c r="C63" s="471"/>
      <c r="D63" s="471"/>
      <c r="E63" s="45"/>
      <c r="F63" s="61" t="s">
        <v>58</v>
      </c>
      <c r="G63" s="45"/>
      <c r="H63" s="47"/>
      <c r="I63" s="45"/>
      <c r="J63" s="261">
        <f>'Machinery Costs'!E156</f>
        <v>0.249</v>
      </c>
      <c r="K63" s="45"/>
      <c r="L63" s="64">
        <f>J63</f>
        <v>0.249</v>
      </c>
      <c r="M63" s="64">
        <f>L63*size</f>
        <v>12.45</v>
      </c>
      <c r="N63" s="351" t="s">
        <v>474</v>
      </c>
    </row>
    <row r="64" spans="2:14" ht="15" customHeight="1" x14ac:dyDescent="0.25">
      <c r="B64" s="471" t="s">
        <v>174</v>
      </c>
      <c r="C64" s="471"/>
      <c r="D64" s="471"/>
      <c r="E64" s="45"/>
      <c r="F64" s="61" t="s">
        <v>58</v>
      </c>
      <c r="G64" s="45"/>
      <c r="H64" s="47"/>
      <c r="I64" s="45"/>
      <c r="J64" s="261">
        <f>'Machinery Costs'!F156</f>
        <v>9.7500000000000003E-2</v>
      </c>
      <c r="K64" s="45"/>
      <c r="L64" s="64">
        <f>J64</f>
        <v>9.7500000000000003E-2</v>
      </c>
      <c r="M64" s="64">
        <f>L64*size</f>
        <v>4.875</v>
      </c>
    </row>
    <row r="65" spans="2:14" x14ac:dyDescent="0.25">
      <c r="B65" s="471" t="s">
        <v>17</v>
      </c>
      <c r="C65" s="471"/>
      <c r="D65" s="471"/>
      <c r="E65" s="45"/>
      <c r="F65" s="61" t="s">
        <v>58</v>
      </c>
      <c r="G65" s="45"/>
      <c r="H65" s="47"/>
      <c r="I65" s="45"/>
      <c r="J65" s="261">
        <f>'Machinery Costs'!G156</f>
        <v>1.8000000000000002E-2</v>
      </c>
      <c r="K65" s="45"/>
      <c r="L65" s="64">
        <f>J65</f>
        <v>1.8000000000000002E-2</v>
      </c>
      <c r="M65" s="64">
        <f>L65*size</f>
        <v>0.90000000000000013</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7"/>
      <c r="I68" s="45"/>
      <c r="J68" s="46"/>
      <c r="K68" s="45"/>
      <c r="L68" s="64"/>
      <c r="M68" s="64"/>
    </row>
    <row r="69" spans="2:14" ht="5.25" customHeight="1" x14ac:dyDescent="0.25">
      <c r="B69" s="45"/>
      <c r="C69" s="45"/>
      <c r="D69" s="46"/>
      <c r="E69" s="45"/>
      <c r="F69" s="47"/>
      <c r="G69" s="45"/>
      <c r="H69" s="47"/>
      <c r="I69" s="45"/>
      <c r="J69" s="46"/>
      <c r="K69" s="45"/>
      <c r="L69" s="64"/>
      <c r="M69" s="64"/>
    </row>
    <row r="70" spans="2:14" x14ac:dyDescent="0.25">
      <c r="B70" s="20" t="s">
        <v>70</v>
      </c>
      <c r="C70" s="20"/>
      <c r="D70" s="68"/>
      <c r="E70" s="20"/>
      <c r="F70" s="21"/>
      <c r="G70" s="20"/>
      <c r="H70" s="45"/>
      <c r="I70" s="20"/>
      <c r="J70" s="68"/>
      <c r="K70" s="20"/>
      <c r="L70" s="22">
        <f>SUM(L57,L62,L67)</f>
        <v>68.204499999999996</v>
      </c>
      <c r="M70" s="417">
        <f>L70*size</f>
        <v>3410.2249999999999</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125.88320171875</v>
      </c>
      <c r="M72" s="417">
        <f>L72*size</f>
        <v>6294.1600859375003</v>
      </c>
    </row>
    <row r="73" spans="2:14" x14ac:dyDescent="0.25">
      <c r="B73" s="42"/>
      <c r="C73" s="42"/>
      <c r="D73" s="41"/>
      <c r="E73" s="42"/>
      <c r="F73" s="43"/>
      <c r="G73" s="42"/>
      <c r="H73" s="43"/>
      <c r="I73" s="42"/>
      <c r="J73" s="41"/>
      <c r="K73" s="42"/>
      <c r="L73" s="72"/>
      <c r="M73" s="72"/>
    </row>
    <row r="74" spans="2:14" x14ac:dyDescent="0.25">
      <c r="B74" s="73" t="s">
        <v>49</v>
      </c>
      <c r="C74" s="73"/>
      <c r="D74" s="74"/>
      <c r="E74" s="73"/>
      <c r="F74" s="75"/>
      <c r="G74" s="73"/>
      <c r="H74" s="73"/>
      <c r="I74" s="73"/>
      <c r="J74" s="74"/>
      <c r="K74" s="73"/>
      <c r="L74" s="73"/>
      <c r="M74" s="73"/>
    </row>
    <row r="75" spans="2:14" ht="15.6" x14ac:dyDescent="0.25">
      <c r="B75" s="211" t="s">
        <v>335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AFE1C0EA-5F8C-4A24-A556-299F77EA5081}"/>
    <hyperlink ref="N63" location="'Machinery Costs'!Print_Area" display="See Machinery Costs tab for operations." xr:uid="{B24A84B2-A45A-4FA7-A104-3921397018E9}"/>
  </hyperlink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8E79-62BA-4502-8089-FAE13F876CD4}">
  <dimension ref="A1:AI119"/>
  <sheetViews>
    <sheetView topLeftCell="A4" workbookViewId="0">
      <selection activeCell="L33" sqref="L33"/>
    </sheetView>
  </sheetViews>
  <sheetFormatPr defaultColWidth="8.6640625" defaultRowHeight="13.2" x14ac:dyDescent="0.25"/>
  <cols>
    <col min="1" max="1" width="3.109375" style="28" customWidth="1"/>
    <col min="2" max="2" width="29.554687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46"/>
      <c r="C7" s="346"/>
      <c r="D7" s="347"/>
      <c r="E7" s="347"/>
      <c r="F7" s="347"/>
      <c r="G7" s="347"/>
      <c r="H7" s="350"/>
      <c r="I7" s="350"/>
      <c r="J7" s="347"/>
      <c r="K7" s="347"/>
      <c r="L7" s="29"/>
      <c r="M7" s="29"/>
    </row>
    <row r="8" spans="1:35" s="28" customFormat="1" x14ac:dyDescent="0.25">
      <c r="B8" s="334" t="s">
        <v>330</v>
      </c>
      <c r="C8" s="335">
        <v>50</v>
      </c>
      <c r="D8" s="347"/>
      <c r="E8" s="347"/>
      <c r="F8" s="347"/>
      <c r="G8" s="347"/>
      <c r="H8" s="350"/>
      <c r="I8" s="350"/>
      <c r="J8" s="347"/>
      <c r="K8" s="347"/>
      <c r="L8" s="29"/>
      <c r="M8" s="29"/>
    </row>
    <row r="9" spans="1:35" s="28" customFormat="1" ht="18" customHeight="1" x14ac:dyDescent="0.25">
      <c r="D9" s="29"/>
      <c r="F9" s="30"/>
      <c r="J9" s="29"/>
    </row>
    <row r="10" spans="1:35" s="32" customFormat="1" ht="31.5" customHeight="1" x14ac:dyDescent="0.3">
      <c r="A10" s="31"/>
      <c r="B10" s="476" t="s">
        <v>396</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row>
    <row r="19" spans="2:15" x14ac:dyDescent="0.25">
      <c r="B19" s="19" t="s">
        <v>272</v>
      </c>
      <c r="C19" s="45"/>
      <c r="D19" s="391">
        <v>4</v>
      </c>
      <c r="E19" s="45"/>
      <c r="F19" s="61" t="s">
        <v>218</v>
      </c>
      <c r="G19" s="45"/>
      <c r="H19" s="384">
        <v>1</v>
      </c>
      <c r="I19" s="45"/>
      <c r="J19" s="253">
        <v>35</v>
      </c>
      <c r="K19" s="45"/>
      <c r="L19" s="64">
        <f>M19/size</f>
        <v>2.8</v>
      </c>
      <c r="M19" s="57">
        <f>J19*D19*H19</f>
        <v>140</v>
      </c>
    </row>
    <row r="20" spans="2:15" x14ac:dyDescent="0.25">
      <c r="B20" s="19" t="s">
        <v>302</v>
      </c>
      <c r="C20" s="45"/>
      <c r="D20" s="391">
        <v>8</v>
      </c>
      <c r="E20" s="45"/>
      <c r="F20" s="61" t="s">
        <v>218</v>
      </c>
      <c r="G20" s="45"/>
      <c r="H20" s="384">
        <v>1</v>
      </c>
      <c r="I20" s="45"/>
      <c r="J20" s="253">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253">
        <v>35</v>
      </c>
      <c r="K21" s="45"/>
      <c r="L21" s="64">
        <f>M21/size</f>
        <v>5.6</v>
      </c>
      <c r="M21" s="57">
        <f t="shared" si="0"/>
        <v>280</v>
      </c>
    </row>
    <row r="22" spans="2:15" x14ac:dyDescent="0.25">
      <c r="B22" s="19" t="s">
        <v>278</v>
      </c>
      <c r="C22" s="45"/>
      <c r="D22" s="247">
        <v>48</v>
      </c>
      <c r="E22" s="45"/>
      <c r="F22" s="61" t="s">
        <v>218</v>
      </c>
      <c r="G22" s="45"/>
      <c r="H22" s="384">
        <v>1</v>
      </c>
      <c r="I22" s="45"/>
      <c r="J22" s="253">
        <v>35</v>
      </c>
      <c r="K22" s="45"/>
      <c r="L22" s="64">
        <f>M22/size</f>
        <v>33.6</v>
      </c>
      <c r="M22" s="57">
        <f t="shared" si="0"/>
        <v>1680</v>
      </c>
    </row>
    <row r="23" spans="2:15" x14ac:dyDescent="0.25">
      <c r="B23" s="19"/>
      <c r="C23" s="45"/>
      <c r="D23" s="247"/>
      <c r="E23" s="45"/>
      <c r="F23" s="61"/>
      <c r="G23" s="45"/>
      <c r="H23" s="61"/>
      <c r="I23" s="45"/>
      <c r="J23" s="253"/>
      <c r="K23" s="45"/>
      <c r="L23" s="57"/>
      <c r="M23" s="57"/>
    </row>
    <row r="24" spans="2:15" ht="13.5" customHeight="1" x14ac:dyDescent="0.3">
      <c r="B24" s="20" t="s">
        <v>308</v>
      </c>
      <c r="C24" s="45"/>
      <c r="D24" s="58"/>
      <c r="E24" s="45"/>
      <c r="F24" s="47"/>
      <c r="G24" s="45"/>
      <c r="H24" s="47"/>
      <c r="I24" s="45"/>
      <c r="J24" s="56"/>
      <c r="K24" s="45"/>
      <c r="L24" s="275">
        <f>SUM(L25:L26)</f>
        <v>0</v>
      </c>
      <c r="M24" s="275">
        <f>size *L24</f>
        <v>0</v>
      </c>
    </row>
    <row r="25" spans="2:15" x14ac:dyDescent="0.25">
      <c r="B25" s="323" t="s">
        <v>472</v>
      </c>
      <c r="C25" s="45"/>
      <c r="D25" s="247">
        <v>1</v>
      </c>
      <c r="E25" s="45"/>
      <c r="F25" s="60" t="s">
        <v>58</v>
      </c>
      <c r="G25" s="45"/>
      <c r="H25" s="384">
        <v>0</v>
      </c>
      <c r="I25" s="45"/>
      <c r="J25" s="386">
        <f>fescue</f>
        <v>100</v>
      </c>
      <c r="K25" s="45"/>
      <c r="L25" s="64">
        <f>J25*H25*D25</f>
        <v>0</v>
      </c>
      <c r="M25" s="57">
        <f>L25*size</f>
        <v>0</v>
      </c>
    </row>
    <row r="26" spans="2:15" x14ac:dyDescent="0.25">
      <c r="B26" s="19"/>
      <c r="C26" s="45"/>
      <c r="D26" s="247"/>
      <c r="E26" s="45"/>
      <c r="F26" s="61"/>
      <c r="G26" s="45"/>
      <c r="H26" s="61"/>
      <c r="I26" s="45"/>
      <c r="J26" s="253"/>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c r="C28" s="45"/>
      <c r="D28" s="257"/>
      <c r="E28" s="45"/>
      <c r="F28" s="61"/>
      <c r="G28" s="45"/>
      <c r="H28" s="377"/>
      <c r="I28" s="45"/>
      <c r="J28" s="253"/>
      <c r="K28" s="45"/>
      <c r="L28" s="64"/>
      <c r="M28" s="57"/>
    </row>
    <row r="29" spans="2:15" x14ac:dyDescent="0.25">
      <c r="B29" s="19"/>
      <c r="C29" s="45"/>
      <c r="D29" s="247"/>
      <c r="E29" s="45"/>
      <c r="F29" s="61"/>
      <c r="G29" s="45"/>
      <c r="H29" s="61"/>
      <c r="I29" s="45"/>
      <c r="J29" s="253"/>
      <c r="K29" s="45"/>
      <c r="L29" s="64"/>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370"/>
      <c r="I31" s="45"/>
      <c r="J31" s="21"/>
      <c r="K31" s="45"/>
      <c r="L31" s="276">
        <f>SUM(L32:L34)</f>
        <v>0.79671874999999992</v>
      </c>
      <c r="M31" s="275">
        <f>size *L31</f>
        <v>39.835937499999993</v>
      </c>
    </row>
    <row r="32" spans="2:15" x14ac:dyDescent="0.25">
      <c r="B32" s="19" t="s">
        <v>453</v>
      </c>
      <c r="C32" s="45"/>
      <c r="D32" s="391">
        <v>16</v>
      </c>
      <c r="E32" s="45"/>
      <c r="F32" s="61" t="s">
        <v>59</v>
      </c>
      <c r="G32" s="45"/>
      <c r="H32" s="377">
        <v>0.02</v>
      </c>
      <c r="I32" s="45"/>
      <c r="J32" s="386">
        <f>envoy</f>
        <v>0.82390624999999995</v>
      </c>
      <c r="K32" s="45"/>
      <c r="L32" s="64">
        <f>D32*J32*H32</f>
        <v>0.26365</v>
      </c>
      <c r="M32" s="64">
        <f>L32*size</f>
        <v>13.182499999999999</v>
      </c>
    </row>
    <row r="33" spans="2:14" x14ac:dyDescent="0.25">
      <c r="B33" s="19" t="s">
        <v>452</v>
      </c>
      <c r="C33" s="45"/>
      <c r="D33" s="391">
        <v>7</v>
      </c>
      <c r="E33" s="45"/>
      <c r="F33" s="61" t="s">
        <v>59</v>
      </c>
      <c r="G33" s="45"/>
      <c r="H33" s="377">
        <v>0.02</v>
      </c>
      <c r="I33" s="45"/>
      <c r="J33" s="386">
        <f>Milestone</f>
        <v>3.7484375000000001</v>
      </c>
      <c r="K33" s="45"/>
      <c r="L33" s="64">
        <f>D33*J33*H33</f>
        <v>0.52478124999999998</v>
      </c>
      <c r="M33" s="64">
        <f>L33*size</f>
        <v>26.239062499999999</v>
      </c>
    </row>
    <row r="34" spans="2:14" x14ac:dyDescent="0.25">
      <c r="B34" s="19" t="s">
        <v>451</v>
      </c>
      <c r="C34" s="45"/>
      <c r="D34" s="391">
        <v>0.78</v>
      </c>
      <c r="E34" s="45"/>
      <c r="F34" s="61" t="s">
        <v>59</v>
      </c>
      <c r="G34" s="45"/>
      <c r="H34" s="377">
        <v>0.02</v>
      </c>
      <c r="I34" s="45"/>
      <c r="J34" s="386">
        <f>Garlon</f>
        <v>0.53125</v>
      </c>
      <c r="K34" s="45"/>
      <c r="L34" s="64">
        <f>D34*J34*H34</f>
        <v>8.2874999999999997E-3</v>
      </c>
      <c r="M34" s="64">
        <f>L34*size</f>
        <v>0.41437499999999999</v>
      </c>
    </row>
    <row r="35" spans="2:14" x14ac:dyDescent="0.25">
      <c r="B35" s="19"/>
      <c r="C35" s="45"/>
      <c r="D35" s="391"/>
      <c r="E35" s="45"/>
      <c r="F35" s="61"/>
      <c r="G35" s="45"/>
      <c r="H35" s="371"/>
      <c r="I35" s="45"/>
      <c r="J35" s="386"/>
      <c r="K35" s="45"/>
      <c r="L35" s="64"/>
      <c r="M35" s="64"/>
    </row>
    <row r="36" spans="2:14" x14ac:dyDescent="0.25">
      <c r="B36" s="19"/>
      <c r="C36" s="45"/>
      <c r="D36" s="391"/>
      <c r="E36" s="45"/>
      <c r="F36" s="61"/>
      <c r="G36" s="45"/>
      <c r="H36" s="371"/>
      <c r="I36" s="45"/>
      <c r="J36" s="386"/>
      <c r="K36" s="45"/>
      <c r="L36" s="64"/>
      <c r="M36" s="64"/>
    </row>
    <row r="37" spans="2:14" ht="5.0999999999999996" customHeight="1" x14ac:dyDescent="0.25">
      <c r="B37" s="45"/>
      <c r="C37" s="45"/>
      <c r="D37" s="45"/>
      <c r="E37" s="45"/>
      <c r="F37" s="45"/>
      <c r="G37" s="45"/>
      <c r="H37" s="47"/>
      <c r="I37" s="45"/>
      <c r="J37" s="45"/>
      <c r="K37" s="45"/>
      <c r="L37" s="64"/>
      <c r="M37" s="64"/>
    </row>
    <row r="38" spans="2:14" x14ac:dyDescent="0.25">
      <c r="B38" s="20" t="s">
        <v>191</v>
      </c>
      <c r="C38" s="45"/>
      <c r="D38" s="67"/>
      <c r="E38" s="45"/>
      <c r="F38" s="47"/>
      <c r="G38" s="45"/>
      <c r="H38" s="47"/>
      <c r="I38" s="45"/>
      <c r="J38" s="20"/>
      <c r="K38" s="45"/>
      <c r="L38" s="276">
        <f>SUM(L39:L43)</f>
        <v>0.85611999999999999</v>
      </c>
      <c r="M38" s="276">
        <f>L38*size</f>
        <v>42.805999999999997</v>
      </c>
      <c r="N38" s="351" t="s">
        <v>474</v>
      </c>
    </row>
    <row r="39" spans="2:14" x14ac:dyDescent="0.25">
      <c r="B39" s="19" t="s">
        <v>106</v>
      </c>
      <c r="C39" s="45"/>
      <c r="D39" s="256">
        <f>'Machinery Costs'!O168</f>
        <v>2.8210526315789478E-2</v>
      </c>
      <c r="E39" s="45"/>
      <c r="F39" s="61" t="s">
        <v>96</v>
      </c>
      <c r="G39" s="45"/>
      <c r="H39" s="47"/>
      <c r="I39" s="45"/>
      <c r="J39" s="253">
        <f>'Input Prices'!D14</f>
        <v>3.23</v>
      </c>
      <c r="K39" s="45"/>
      <c r="L39" s="64">
        <f>D39*J39</f>
        <v>9.1120000000000007E-2</v>
      </c>
      <c r="M39" s="64">
        <f>L39*size</f>
        <v>4.556</v>
      </c>
    </row>
    <row r="40" spans="2:14" ht="12.75" customHeight="1" x14ac:dyDescent="0.25">
      <c r="B40" s="86" t="s">
        <v>95</v>
      </c>
      <c r="C40" s="45"/>
      <c r="D40" s="203">
        <v>1</v>
      </c>
      <c r="E40" s="45"/>
      <c r="F40" s="204" t="s">
        <v>58</v>
      </c>
      <c r="G40" s="45"/>
      <c r="H40" s="47"/>
      <c r="I40" s="45"/>
      <c r="J40" s="254">
        <f>'Machinery Costs'!K168</f>
        <v>1.2E-2</v>
      </c>
      <c r="K40" s="45"/>
      <c r="L40" s="64">
        <f>D40*J40</f>
        <v>1.2E-2</v>
      </c>
      <c r="M40" s="64">
        <f>L40*size</f>
        <v>0.6</v>
      </c>
    </row>
    <row r="41" spans="2:14" x14ac:dyDescent="0.25">
      <c r="B41" s="86" t="s">
        <v>60</v>
      </c>
      <c r="C41" s="45"/>
      <c r="D41" s="205">
        <v>1</v>
      </c>
      <c r="E41" s="45"/>
      <c r="F41" s="61" t="s">
        <v>58</v>
      </c>
      <c r="G41" s="45"/>
      <c r="H41" s="47"/>
      <c r="I41" s="45"/>
      <c r="J41" s="255">
        <f>'Machinery Costs'!I168</f>
        <v>2.7000000000000003E-2</v>
      </c>
      <c r="K41" s="45"/>
      <c r="L41" s="64">
        <f>D41*J41</f>
        <v>2.7000000000000003E-2</v>
      </c>
      <c r="M41" s="64">
        <f>L41*size</f>
        <v>1.35</v>
      </c>
    </row>
    <row r="42" spans="2:14" x14ac:dyDescent="0.25">
      <c r="B42" s="86" t="s">
        <v>140</v>
      </c>
      <c r="C42" s="45"/>
      <c r="D42" s="256">
        <f>'Machinery Costs'!N168</f>
        <v>2.5928571428571429E-2</v>
      </c>
      <c r="E42" s="45"/>
      <c r="F42" s="61" t="s">
        <v>218</v>
      </c>
      <c r="G42" s="45"/>
      <c r="H42" s="47"/>
      <c r="I42" s="45"/>
      <c r="J42" s="253">
        <f>'Input Prices'!D47</f>
        <v>28</v>
      </c>
      <c r="K42" s="45"/>
      <c r="L42" s="64">
        <f>D42*J42</f>
        <v>0.72599999999999998</v>
      </c>
      <c r="M42" s="64">
        <f>L42*size</f>
        <v>36.299999999999997</v>
      </c>
    </row>
    <row r="43" spans="2:14" x14ac:dyDescent="0.25">
      <c r="B43" s="86"/>
      <c r="C43" s="45"/>
      <c r="D43" s="60"/>
      <c r="E43" s="45"/>
      <c r="F43" s="61"/>
      <c r="G43" s="45"/>
      <c r="H43" s="47"/>
      <c r="I43" s="45"/>
      <c r="J43" s="248"/>
      <c r="K43" s="45"/>
      <c r="L43" s="64">
        <f>D43*J43</f>
        <v>0</v>
      </c>
      <c r="M43" s="64">
        <f>E43*K43</f>
        <v>0</v>
      </c>
    </row>
    <row r="44" spans="2:14" ht="5.25" customHeight="1" x14ac:dyDescent="0.25">
      <c r="B44" s="45"/>
      <c r="C44" s="45"/>
      <c r="D44" s="46"/>
      <c r="E44" s="45"/>
      <c r="F44" s="47"/>
      <c r="G44" s="45"/>
      <c r="H44" s="47"/>
      <c r="I44" s="45"/>
      <c r="J44" s="56"/>
      <c r="K44" s="45"/>
      <c r="L44" s="64"/>
      <c r="M44" s="64"/>
    </row>
    <row r="45" spans="2:14" x14ac:dyDescent="0.25">
      <c r="B45" s="20" t="s">
        <v>133</v>
      </c>
      <c r="C45" s="45"/>
      <c r="D45" s="67"/>
      <c r="E45" s="45"/>
      <c r="F45" s="47"/>
      <c r="G45" s="45"/>
      <c r="H45" s="47"/>
      <c r="I45" s="45"/>
      <c r="J45" s="56"/>
      <c r="K45" s="45"/>
      <c r="L45" s="276">
        <f>SUM(L46:L48)</f>
        <v>0</v>
      </c>
      <c r="M45" s="275">
        <f>size *L45</f>
        <v>0</v>
      </c>
    </row>
    <row r="46" spans="2:14" x14ac:dyDescent="0.25">
      <c r="B46" s="19"/>
      <c r="C46" s="45"/>
      <c r="D46" s="257"/>
      <c r="E46" s="45"/>
      <c r="F46" s="61"/>
      <c r="G46" s="45"/>
      <c r="H46" s="61"/>
      <c r="I46" s="45"/>
      <c r="J46" s="253"/>
      <c r="K46" s="45"/>
      <c r="L46" s="64">
        <f t="shared" ref="L46:M48" si="1">D46*J46</f>
        <v>0</v>
      </c>
      <c r="M46" s="64">
        <f t="shared" si="1"/>
        <v>0</v>
      </c>
    </row>
    <row r="47" spans="2:14" x14ac:dyDescent="0.25">
      <c r="B47" s="19"/>
      <c r="C47" s="45"/>
      <c r="D47" s="257"/>
      <c r="E47" s="45"/>
      <c r="F47" s="61"/>
      <c r="G47" s="45"/>
      <c r="H47" s="61"/>
      <c r="I47" s="45"/>
      <c r="J47" s="253"/>
      <c r="K47" s="45"/>
      <c r="L47" s="64">
        <f t="shared" si="1"/>
        <v>0</v>
      </c>
      <c r="M47" s="64">
        <f t="shared" si="1"/>
        <v>0</v>
      </c>
    </row>
    <row r="48" spans="2:14" x14ac:dyDescent="0.25">
      <c r="B48" s="19"/>
      <c r="C48" s="45"/>
      <c r="D48" s="249"/>
      <c r="E48" s="45"/>
      <c r="F48" s="61"/>
      <c r="G48" s="45"/>
      <c r="H48" s="61"/>
      <c r="I48" s="45"/>
      <c r="J48" s="250"/>
      <c r="K48" s="45"/>
      <c r="L48" s="64">
        <f t="shared" si="1"/>
        <v>0</v>
      </c>
      <c r="M48" s="64">
        <f t="shared" si="1"/>
        <v>0</v>
      </c>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47"/>
      <c r="I51" s="45"/>
      <c r="J51" s="46"/>
      <c r="K51" s="45"/>
      <c r="L51" s="57">
        <f>operint*(L45+L38+L31+L27+L24+L18)</f>
        <v>2.6226419375000005</v>
      </c>
      <c r="M51" s="57">
        <f>operint*(M45+M38+M31+M27+M24+M18)</f>
        <v>131.132096875</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47"/>
      <c r="I53" s="45"/>
      <c r="J53" s="68"/>
      <c r="K53" s="20"/>
      <c r="L53" s="22">
        <f>L45+L38+L31+L27+L24+L18+L51</f>
        <v>55.075480687500004</v>
      </c>
      <c r="M53" s="437">
        <f>size *L53</f>
        <v>2753.7740343750002</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21"/>
      <c r="I55" s="45"/>
      <c r="J55" s="46"/>
      <c r="K55" s="45"/>
      <c r="L55" s="64"/>
      <c r="M55" s="64"/>
    </row>
    <row r="56" spans="2:14" ht="24.75"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20"/>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0.14580000000000001</v>
      </c>
      <c r="M62" s="276">
        <f>L62*size</f>
        <v>7.2900000000000009</v>
      </c>
    </row>
    <row r="63" spans="2:14" ht="15" customHeight="1" x14ac:dyDescent="0.25">
      <c r="B63" s="471" t="s">
        <v>173</v>
      </c>
      <c r="C63" s="471"/>
      <c r="D63" s="471"/>
      <c r="E63" s="45"/>
      <c r="F63" s="61" t="s">
        <v>58</v>
      </c>
      <c r="G63" s="45"/>
      <c r="H63" s="47"/>
      <c r="I63" s="45"/>
      <c r="J63" s="261">
        <f>'Machinery Costs'!E168</f>
        <v>9.9599999999999994E-2</v>
      </c>
      <c r="K63" s="45"/>
      <c r="L63" s="64">
        <f>J63</f>
        <v>9.9599999999999994E-2</v>
      </c>
      <c r="M63" s="64">
        <f>L63*size</f>
        <v>4.9799999999999995</v>
      </c>
      <c r="N63" s="351" t="s">
        <v>474</v>
      </c>
    </row>
    <row r="64" spans="2:14" ht="15" customHeight="1" x14ac:dyDescent="0.25">
      <c r="B64" s="471" t="s">
        <v>174</v>
      </c>
      <c r="C64" s="471"/>
      <c r="D64" s="471"/>
      <c r="E64" s="45"/>
      <c r="F64" s="61" t="s">
        <v>58</v>
      </c>
      <c r="G64" s="45"/>
      <c r="H64" s="47"/>
      <c r="I64" s="45"/>
      <c r="J64" s="261">
        <f>'Machinery Costs'!F168</f>
        <v>3.9000000000000007E-2</v>
      </c>
      <c r="K64" s="45"/>
      <c r="L64" s="64">
        <f>J64</f>
        <v>3.9000000000000007E-2</v>
      </c>
      <c r="M64" s="64">
        <f>L64*size</f>
        <v>1.9500000000000004</v>
      </c>
    </row>
    <row r="65" spans="2:14" x14ac:dyDescent="0.25">
      <c r="B65" s="471" t="s">
        <v>17</v>
      </c>
      <c r="C65" s="471"/>
      <c r="D65" s="471"/>
      <c r="E65" s="45"/>
      <c r="F65" s="61" t="s">
        <v>58</v>
      </c>
      <c r="G65" s="45"/>
      <c r="H65" s="47"/>
      <c r="I65" s="45"/>
      <c r="J65" s="261">
        <f>'Machinery Costs'!G168</f>
        <v>7.1999999999999998E-3</v>
      </c>
      <c r="K65" s="45"/>
      <c r="L65" s="64">
        <f>J65</f>
        <v>7.1999999999999998E-3</v>
      </c>
      <c r="M65" s="64">
        <f>L65*size</f>
        <v>0.36</v>
      </c>
      <c r="N65" s="63"/>
    </row>
    <row r="66" spans="2:14" x14ac:dyDescent="0.25">
      <c r="B66" s="45"/>
      <c r="C66" s="45"/>
      <c r="D66" s="46"/>
      <c r="E66" s="45"/>
      <c r="F66" s="47"/>
      <c r="G66" s="45"/>
      <c r="H66" s="369"/>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7"/>
      <c r="I68" s="45"/>
      <c r="J68" s="46"/>
      <c r="K68" s="45"/>
      <c r="L68" s="64"/>
      <c r="M68" s="64"/>
    </row>
    <row r="69" spans="2:14" ht="5.25" customHeight="1" x14ac:dyDescent="0.25">
      <c r="B69" s="45"/>
      <c r="C69" s="45"/>
      <c r="D69" s="46"/>
      <c r="E69" s="45"/>
      <c r="F69" s="47"/>
      <c r="G69" s="45"/>
      <c r="H69" s="47"/>
      <c r="I69" s="45"/>
      <c r="J69" s="46"/>
      <c r="K69" s="45"/>
      <c r="L69" s="64"/>
      <c r="M69" s="64"/>
    </row>
    <row r="70" spans="2:14" x14ac:dyDescent="0.25">
      <c r="B70" s="20" t="s">
        <v>70</v>
      </c>
      <c r="C70" s="20"/>
      <c r="D70" s="68"/>
      <c r="E70" s="20"/>
      <c r="F70" s="21"/>
      <c r="G70" s="20"/>
      <c r="H70" s="45"/>
      <c r="I70" s="20"/>
      <c r="J70" s="68"/>
      <c r="K70" s="20"/>
      <c r="L70" s="22">
        <f>SUM(L57,L62,L67)</f>
        <v>67.985799999999998</v>
      </c>
      <c r="M70" s="417">
        <f>L70*size</f>
        <v>3399.29</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123.0612806875</v>
      </c>
      <c r="M72" s="417">
        <f>L72*size</f>
        <v>6153.0640343750001</v>
      </c>
    </row>
    <row r="73" spans="2:14" x14ac:dyDescent="0.25">
      <c r="B73" s="42"/>
      <c r="C73" s="42"/>
      <c r="D73" s="41"/>
      <c r="E73" s="42"/>
      <c r="F73" s="43"/>
      <c r="G73" s="42"/>
      <c r="H73" s="43"/>
      <c r="I73" s="42"/>
      <c r="J73" s="41"/>
      <c r="K73" s="42"/>
      <c r="L73" s="72"/>
      <c r="M73" s="72"/>
    </row>
    <row r="74" spans="2:14" x14ac:dyDescent="0.25">
      <c r="B74" s="73" t="s">
        <v>49</v>
      </c>
      <c r="C74" s="73"/>
      <c r="D74" s="74"/>
      <c r="E74" s="73"/>
      <c r="F74" s="75"/>
      <c r="G74" s="73"/>
      <c r="H74" s="73"/>
      <c r="I74" s="73"/>
      <c r="J74" s="74"/>
      <c r="K74" s="73"/>
      <c r="L74" s="73"/>
      <c r="M74" s="73"/>
    </row>
    <row r="75" spans="2:14" ht="15.6" x14ac:dyDescent="0.25">
      <c r="B75" s="211" t="s">
        <v>335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85D87422-8596-4841-A672-1DA0A66A1C43}"/>
    <hyperlink ref="N63" location="'Machinery Costs'!Print_Area" display="See Machinery Costs tab for operations." xr:uid="{BFEE6A78-F28F-4F00-9639-0C9F94634175}"/>
  </hyperlink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58F3F-F161-4143-B2BD-CE629ECCA673}">
  <dimension ref="A1:AI119"/>
  <sheetViews>
    <sheetView topLeftCell="A13" workbookViewId="0">
      <selection activeCell="L71" sqref="L71"/>
    </sheetView>
  </sheetViews>
  <sheetFormatPr defaultColWidth="8.6640625" defaultRowHeight="13.2" x14ac:dyDescent="0.25"/>
  <cols>
    <col min="1" max="1" width="3.109375" style="28" customWidth="1"/>
    <col min="2" max="2" width="29.554687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11.77734375" style="24"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55" t="s">
        <v>209</v>
      </c>
      <c r="C3" s="455"/>
      <c r="D3" s="455"/>
      <c r="E3" s="455"/>
      <c r="F3" s="455"/>
      <c r="G3" s="455"/>
      <c r="H3" s="455"/>
      <c r="I3" s="455"/>
      <c r="J3" s="455"/>
      <c r="K3" s="455"/>
      <c r="L3" s="29"/>
      <c r="M3" s="29"/>
    </row>
    <row r="4" spans="1:35" s="28" customFormat="1" x14ac:dyDescent="0.25">
      <c r="B4" s="474" t="s">
        <v>331</v>
      </c>
      <c r="C4" s="474"/>
      <c r="D4" s="475"/>
      <c r="E4" s="475"/>
      <c r="F4" s="475"/>
      <c r="G4" s="475"/>
      <c r="H4" s="475"/>
      <c r="I4" s="475"/>
      <c r="J4" s="475"/>
      <c r="K4" s="475"/>
      <c r="L4" s="29"/>
      <c r="M4" s="29"/>
    </row>
    <row r="5" spans="1:35" s="28" customFormat="1" x14ac:dyDescent="0.25">
      <c r="B5" s="458" t="s">
        <v>211</v>
      </c>
      <c r="C5" s="458"/>
      <c r="D5" s="458"/>
      <c r="E5" s="458"/>
      <c r="F5" s="458"/>
      <c r="G5" s="458"/>
      <c r="H5" s="458"/>
      <c r="I5" s="458"/>
      <c r="J5" s="458"/>
      <c r="K5" s="458"/>
      <c r="L5" s="29"/>
      <c r="M5" s="29"/>
    </row>
    <row r="6" spans="1:35" s="28" customFormat="1" x14ac:dyDescent="0.25">
      <c r="B6" s="459" t="s">
        <v>212</v>
      </c>
      <c r="C6" s="459"/>
      <c r="D6" s="460"/>
      <c r="E6" s="460"/>
      <c r="F6" s="460"/>
      <c r="G6" s="460"/>
      <c r="H6" s="460"/>
      <c r="I6" s="460"/>
      <c r="J6" s="460"/>
      <c r="K6" s="460"/>
      <c r="L6" s="29"/>
      <c r="M6" s="29"/>
    </row>
    <row r="7" spans="1:35" s="28" customFormat="1" x14ac:dyDescent="0.25">
      <c r="B7" s="346"/>
      <c r="C7" s="346"/>
      <c r="D7" s="347"/>
      <c r="E7" s="347"/>
      <c r="F7" s="347"/>
      <c r="G7" s="347"/>
      <c r="H7" s="350"/>
      <c r="I7" s="350"/>
      <c r="J7" s="347"/>
      <c r="K7" s="347"/>
      <c r="L7" s="29"/>
      <c r="M7" s="29"/>
    </row>
    <row r="8" spans="1:35" s="28" customFormat="1" x14ac:dyDescent="0.25">
      <c r="B8" s="334" t="s">
        <v>330</v>
      </c>
      <c r="C8" s="335">
        <v>50</v>
      </c>
      <c r="D8" s="347"/>
      <c r="E8" s="347"/>
      <c r="F8" s="347"/>
      <c r="G8" s="347"/>
      <c r="H8" s="350"/>
      <c r="I8" s="350"/>
      <c r="J8" s="347"/>
      <c r="K8" s="347"/>
      <c r="L8" s="29"/>
      <c r="M8" s="29"/>
    </row>
    <row r="9" spans="1:35" s="28" customFormat="1" ht="18" customHeight="1" x14ac:dyDescent="0.25">
      <c r="D9" s="29"/>
      <c r="F9" s="30"/>
      <c r="J9" s="29"/>
    </row>
    <row r="10" spans="1:35" s="32" customFormat="1" ht="31.5" customHeight="1" x14ac:dyDescent="0.3">
      <c r="A10" s="31"/>
      <c r="B10" s="476" t="s">
        <v>397</v>
      </c>
      <c r="C10" s="476"/>
      <c r="D10" s="477"/>
      <c r="E10" s="477"/>
      <c r="F10" s="477"/>
      <c r="G10" s="477"/>
      <c r="H10" s="477"/>
      <c r="I10" s="477"/>
      <c r="J10" s="477"/>
      <c r="K10" s="477"/>
      <c r="L10" s="477"/>
      <c r="M10" s="477"/>
      <c r="N10" s="31"/>
      <c r="O10" s="31"/>
      <c r="P10" s="31"/>
      <c r="Q10" s="31"/>
      <c r="R10" s="31"/>
      <c r="S10" s="31"/>
      <c r="T10" s="31"/>
      <c r="U10" s="31"/>
      <c r="V10" s="31"/>
      <c r="W10" s="31"/>
      <c r="X10" s="31"/>
      <c r="Y10" s="31"/>
      <c r="Z10" s="31"/>
      <c r="AA10" s="31"/>
      <c r="AB10" s="31"/>
      <c r="AC10" s="31"/>
      <c r="AD10" s="31"/>
      <c r="AE10" s="31"/>
      <c r="AF10" s="31"/>
      <c r="AG10" s="31"/>
      <c r="AH10" s="31"/>
      <c r="AI10" s="31"/>
    </row>
    <row r="11" spans="1:35" s="34" customFormat="1" ht="3.75" customHeight="1" x14ac:dyDescent="0.25">
      <c r="A11" s="33"/>
      <c r="B11" s="91"/>
      <c r="C11" s="91"/>
      <c r="D11" s="120"/>
      <c r="E11" s="91"/>
      <c r="F11" s="121"/>
      <c r="G11" s="91"/>
      <c r="H11" s="91"/>
      <c r="I11" s="91"/>
      <c r="J11" s="120"/>
      <c r="K11" s="91"/>
      <c r="L11" s="91"/>
      <c r="M11" s="91"/>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35"/>
      <c r="C12" s="36"/>
      <c r="D12" s="36" t="s">
        <v>122</v>
      </c>
      <c r="E12" s="36"/>
      <c r="F12" s="37"/>
      <c r="G12" s="36"/>
      <c r="H12" s="367" t="s">
        <v>459</v>
      </c>
      <c r="I12" s="36"/>
      <c r="J12" s="36" t="s">
        <v>123</v>
      </c>
      <c r="K12" s="36"/>
      <c r="L12" s="38" t="s">
        <v>124</v>
      </c>
      <c r="M12" s="38" t="s">
        <v>124</v>
      </c>
      <c r="N12" s="33"/>
      <c r="O12" s="33"/>
      <c r="P12" s="33"/>
      <c r="Q12" s="33"/>
      <c r="R12" s="33"/>
      <c r="S12" s="33"/>
      <c r="T12" s="33"/>
      <c r="U12" s="33"/>
      <c r="V12" s="33"/>
      <c r="W12" s="33"/>
      <c r="X12" s="33"/>
      <c r="Y12" s="33"/>
      <c r="Z12" s="33"/>
      <c r="AA12" s="33"/>
      <c r="AB12" s="33"/>
      <c r="AC12" s="33"/>
      <c r="AD12" s="33"/>
      <c r="AE12" s="33"/>
      <c r="AF12" s="33"/>
      <c r="AG12" s="33"/>
      <c r="AH12" s="33"/>
      <c r="AI12" s="33"/>
    </row>
    <row r="13" spans="1:35" s="39" customFormat="1" ht="13.8" x14ac:dyDescent="0.25">
      <c r="A13" s="33"/>
      <c r="B13" s="40" t="s">
        <v>125</v>
      </c>
      <c r="C13" s="36"/>
      <c r="D13" s="36" t="s">
        <v>309</v>
      </c>
      <c r="E13" s="36"/>
      <c r="F13" s="37" t="s">
        <v>127</v>
      </c>
      <c r="G13" s="36"/>
      <c r="H13" s="367" t="s">
        <v>460</v>
      </c>
      <c r="I13" s="36"/>
      <c r="J13" s="36" t="s">
        <v>192</v>
      </c>
      <c r="K13" s="36"/>
      <c r="L13" s="38" t="s">
        <v>128</v>
      </c>
      <c r="M13" s="38" t="s">
        <v>329</v>
      </c>
      <c r="N13" s="33"/>
      <c r="O13" s="33"/>
      <c r="P13" s="33"/>
      <c r="Q13" s="33"/>
      <c r="R13" s="33"/>
      <c r="S13" s="33"/>
      <c r="T13" s="33"/>
      <c r="U13" s="33"/>
      <c r="V13" s="33"/>
      <c r="W13" s="33"/>
      <c r="X13" s="33"/>
      <c r="Y13" s="33"/>
      <c r="Z13" s="33"/>
      <c r="AA13" s="33"/>
      <c r="AB13" s="33"/>
      <c r="AC13" s="33"/>
      <c r="AD13" s="33"/>
      <c r="AE13" s="33"/>
      <c r="AF13" s="33"/>
      <c r="AG13" s="33"/>
      <c r="AH13" s="33"/>
      <c r="AI13" s="33"/>
    </row>
    <row r="14" spans="1:35" ht="5.25" customHeight="1" x14ac:dyDescent="0.25">
      <c r="B14" s="41"/>
      <c r="C14" s="42"/>
      <c r="D14" s="41"/>
      <c r="E14" s="42"/>
      <c r="F14" s="43"/>
      <c r="G14" s="42"/>
      <c r="H14" s="368"/>
      <c r="I14" s="42"/>
      <c r="J14" s="41"/>
      <c r="K14" s="42"/>
      <c r="L14" s="44"/>
      <c r="M14" s="44"/>
    </row>
    <row r="15" spans="1:35" x14ac:dyDescent="0.25">
      <c r="B15" s="50"/>
      <c r="C15" s="50"/>
      <c r="D15" s="53"/>
      <c r="E15" s="50"/>
      <c r="F15" s="54"/>
      <c r="G15" s="50"/>
      <c r="H15" s="54"/>
      <c r="I15" s="50"/>
      <c r="J15" s="55"/>
      <c r="K15" s="50"/>
      <c r="L15" s="52"/>
      <c r="M15" s="52"/>
      <c r="O15" s="473"/>
      <c r="P15" s="473"/>
      <c r="Q15" s="473"/>
      <c r="R15" s="473"/>
      <c r="S15" s="473"/>
      <c r="T15" s="473"/>
    </row>
    <row r="16" spans="1:35" x14ac:dyDescent="0.25">
      <c r="B16" s="1" t="s">
        <v>113</v>
      </c>
      <c r="C16" s="45"/>
      <c r="D16" s="46"/>
      <c r="E16" s="45"/>
      <c r="F16" s="47"/>
      <c r="G16" s="45"/>
      <c r="H16" s="47"/>
      <c r="I16" s="45"/>
      <c r="J16" s="56"/>
      <c r="K16" s="45"/>
      <c r="L16" s="57"/>
      <c r="M16" s="57"/>
    </row>
    <row r="17" spans="2:15" ht="6" customHeight="1" x14ac:dyDescent="0.25">
      <c r="B17" s="45"/>
      <c r="C17" s="45"/>
      <c r="D17" s="46"/>
      <c r="E17" s="45"/>
      <c r="F17" s="47"/>
      <c r="G17" s="45"/>
      <c r="H17" s="47"/>
      <c r="I17" s="45"/>
      <c r="J17" s="56"/>
      <c r="K17" s="45"/>
      <c r="L17" s="57"/>
      <c r="M17" s="57"/>
    </row>
    <row r="18" spans="2:15" ht="13.5" customHeight="1" x14ac:dyDescent="0.3">
      <c r="B18" s="20" t="s">
        <v>306</v>
      </c>
      <c r="C18" s="45"/>
      <c r="D18" s="58"/>
      <c r="E18" s="45"/>
      <c r="F18" s="47"/>
      <c r="G18" s="45"/>
      <c r="H18" s="47"/>
      <c r="I18" s="45"/>
      <c r="J18" s="56"/>
      <c r="K18" s="45"/>
      <c r="L18" s="275">
        <f>SUM(L19:L22)</f>
        <v>50.800000000000004</v>
      </c>
      <c r="M18" s="275">
        <f>size *L18</f>
        <v>2540</v>
      </c>
    </row>
    <row r="19" spans="2:15" x14ac:dyDescent="0.25">
      <c r="B19" s="19" t="s">
        <v>272</v>
      </c>
      <c r="C19" s="45"/>
      <c r="D19" s="391">
        <v>4</v>
      </c>
      <c r="E19" s="45"/>
      <c r="F19" s="61" t="s">
        <v>218</v>
      </c>
      <c r="G19" s="45"/>
      <c r="H19" s="384">
        <v>1</v>
      </c>
      <c r="I19" s="45"/>
      <c r="J19" s="253">
        <v>35</v>
      </c>
      <c r="K19" s="45"/>
      <c r="L19" s="64">
        <f>M19/size</f>
        <v>2.8</v>
      </c>
      <c r="M19" s="57">
        <f>J19*D19*H19</f>
        <v>140</v>
      </c>
    </row>
    <row r="20" spans="2:15" x14ac:dyDescent="0.25">
      <c r="B20" s="19" t="s">
        <v>302</v>
      </c>
      <c r="C20" s="45"/>
      <c r="D20" s="391">
        <v>8</v>
      </c>
      <c r="E20" s="45"/>
      <c r="F20" s="61" t="s">
        <v>218</v>
      </c>
      <c r="G20" s="45"/>
      <c r="H20" s="384">
        <v>1</v>
      </c>
      <c r="I20" s="45"/>
      <c r="J20" s="253">
        <v>55</v>
      </c>
      <c r="K20" s="45"/>
      <c r="L20" s="64">
        <f>M20/size</f>
        <v>8.8000000000000007</v>
      </c>
      <c r="M20" s="57">
        <f t="shared" ref="M20:M22" si="0">J20*D20*H20</f>
        <v>440</v>
      </c>
    </row>
    <row r="21" spans="2:15" x14ac:dyDescent="0.25">
      <c r="B21" s="19" t="s">
        <v>303</v>
      </c>
      <c r="C21" s="45"/>
      <c r="D21" s="391">
        <v>8</v>
      </c>
      <c r="E21" s="45"/>
      <c r="F21" s="61" t="s">
        <v>218</v>
      </c>
      <c r="G21" s="45"/>
      <c r="H21" s="384">
        <v>1</v>
      </c>
      <c r="I21" s="45"/>
      <c r="J21" s="253">
        <v>35</v>
      </c>
      <c r="K21" s="45"/>
      <c r="L21" s="64">
        <f>M21/size</f>
        <v>5.6</v>
      </c>
      <c r="M21" s="57">
        <f t="shared" si="0"/>
        <v>280</v>
      </c>
    </row>
    <row r="22" spans="2:15" x14ac:dyDescent="0.25">
      <c r="B22" s="19" t="s">
        <v>278</v>
      </c>
      <c r="C22" s="45"/>
      <c r="D22" s="247">
        <v>48</v>
      </c>
      <c r="E22" s="45"/>
      <c r="F22" s="61" t="s">
        <v>218</v>
      </c>
      <c r="G22" s="45"/>
      <c r="H22" s="384">
        <v>1</v>
      </c>
      <c r="I22" s="45"/>
      <c r="J22" s="253">
        <v>35</v>
      </c>
      <c r="K22" s="45"/>
      <c r="L22" s="64">
        <f>M22/size</f>
        <v>33.6</v>
      </c>
      <c r="M22" s="57">
        <f t="shared" si="0"/>
        <v>1680</v>
      </c>
    </row>
    <row r="23" spans="2:15" x14ac:dyDescent="0.25">
      <c r="B23" s="19"/>
      <c r="C23" s="45"/>
      <c r="D23" s="247"/>
      <c r="E23" s="45"/>
      <c r="F23" s="61"/>
      <c r="G23" s="45"/>
      <c r="H23" s="61"/>
      <c r="I23" s="45"/>
      <c r="J23" s="253"/>
      <c r="K23" s="45"/>
      <c r="L23" s="57"/>
      <c r="M23" s="57"/>
    </row>
    <row r="24" spans="2:15" ht="13.5" customHeight="1" x14ac:dyDescent="0.3">
      <c r="B24" s="20" t="s">
        <v>308</v>
      </c>
      <c r="C24" s="45"/>
      <c r="D24" s="58"/>
      <c r="E24" s="45"/>
      <c r="F24" s="47"/>
      <c r="G24" s="45"/>
      <c r="H24" s="47"/>
      <c r="I24" s="45"/>
      <c r="J24" s="56"/>
      <c r="K24" s="45"/>
      <c r="L24" s="275">
        <f>SUM(L25:L26)</f>
        <v>300</v>
      </c>
      <c r="M24" s="275">
        <f>size *L24</f>
        <v>15000</v>
      </c>
    </row>
    <row r="25" spans="2:15" x14ac:dyDescent="0.25">
      <c r="B25" s="323" t="s">
        <v>492</v>
      </c>
      <c r="C25" s="45"/>
      <c r="D25" s="247">
        <v>1</v>
      </c>
      <c r="E25" s="45"/>
      <c r="F25" s="60" t="s">
        <v>58</v>
      </c>
      <c r="G25" s="45"/>
      <c r="H25" s="385">
        <v>1</v>
      </c>
      <c r="I25" s="45"/>
      <c r="J25" s="253">
        <f>nativeseed</f>
        <v>300</v>
      </c>
      <c r="K25" s="45"/>
      <c r="L25" s="64">
        <f>D25*J25*H25</f>
        <v>300</v>
      </c>
      <c r="M25" s="64">
        <f>L25*size</f>
        <v>15000</v>
      </c>
    </row>
    <row r="26" spans="2:15" x14ac:dyDescent="0.25">
      <c r="B26" s="19"/>
      <c r="C26" s="45"/>
      <c r="D26" s="247"/>
      <c r="E26" s="45"/>
      <c r="F26" s="61"/>
      <c r="G26" s="45"/>
      <c r="H26" s="61"/>
      <c r="I26" s="45"/>
      <c r="J26" s="253"/>
      <c r="K26" s="45"/>
      <c r="L26" s="57"/>
      <c r="M26" s="57"/>
    </row>
    <row r="27" spans="2:15" x14ac:dyDescent="0.25">
      <c r="B27" s="20" t="s">
        <v>292</v>
      </c>
      <c r="C27" s="45"/>
      <c r="D27" s="45"/>
      <c r="E27" s="45"/>
      <c r="F27" s="47"/>
      <c r="G27" s="45"/>
      <c r="H27" s="47"/>
      <c r="I27" s="45"/>
      <c r="J27" s="21"/>
      <c r="K27" s="45"/>
      <c r="L27" s="275">
        <f>SUM(L28:L29)</f>
        <v>0</v>
      </c>
      <c r="M27" s="275">
        <f>size *L27</f>
        <v>0</v>
      </c>
      <c r="O27" s="63"/>
    </row>
    <row r="28" spans="2:15" x14ac:dyDescent="0.25">
      <c r="B28" s="19" t="s">
        <v>454</v>
      </c>
      <c r="C28" s="45"/>
      <c r="D28" s="391">
        <v>5000</v>
      </c>
      <c r="E28" s="45"/>
      <c r="F28" s="60" t="s">
        <v>58</v>
      </c>
      <c r="G28" s="45"/>
      <c r="H28" s="384">
        <v>0</v>
      </c>
      <c r="I28" s="45"/>
      <c r="J28" s="386">
        <v>1</v>
      </c>
      <c r="K28" s="45"/>
      <c r="L28" s="64">
        <f>D28*J28*H28</f>
        <v>0</v>
      </c>
      <c r="M28" s="64">
        <f>D28*H28*J28*size</f>
        <v>0</v>
      </c>
    </row>
    <row r="29" spans="2:15" x14ac:dyDescent="0.25">
      <c r="B29" s="19"/>
      <c r="C29" s="45"/>
      <c r="D29" s="391"/>
      <c r="E29" s="45"/>
      <c r="F29" s="61"/>
      <c r="G29" s="45"/>
      <c r="H29" s="61"/>
      <c r="I29" s="45"/>
      <c r="J29" s="386"/>
      <c r="K29" s="45"/>
      <c r="L29" s="64">
        <f>D29*J29*H29</f>
        <v>0</v>
      </c>
      <c r="M29" s="64"/>
    </row>
    <row r="30" spans="2:15" ht="5.0999999999999996" customHeight="1" x14ac:dyDescent="0.25">
      <c r="B30" s="45"/>
      <c r="C30" s="45"/>
      <c r="D30" s="45"/>
      <c r="E30" s="45"/>
      <c r="F30" s="45"/>
      <c r="G30" s="45"/>
      <c r="H30" s="45"/>
      <c r="I30" s="45"/>
      <c r="J30" s="45"/>
      <c r="K30" s="45"/>
      <c r="L30" s="64"/>
      <c r="M30" s="64"/>
    </row>
    <row r="31" spans="2:15" x14ac:dyDescent="0.25">
      <c r="B31" s="20" t="s">
        <v>132</v>
      </c>
      <c r="C31" s="45"/>
      <c r="D31" s="45"/>
      <c r="E31" s="45"/>
      <c r="F31" s="47"/>
      <c r="G31" s="45"/>
      <c r="H31" s="47"/>
      <c r="I31" s="45"/>
      <c r="J31" s="21"/>
      <c r="K31" s="45"/>
      <c r="L31" s="276">
        <f>SUM(L32:L35)</f>
        <v>11.315000000000001</v>
      </c>
      <c r="M31" s="275">
        <f>size *L31</f>
        <v>565.75000000000011</v>
      </c>
    </row>
    <row r="32" spans="2:15" x14ac:dyDescent="0.25">
      <c r="B32" s="19" t="s">
        <v>240</v>
      </c>
      <c r="C32" s="45"/>
      <c r="D32" s="391">
        <v>64</v>
      </c>
      <c r="E32" s="45"/>
      <c r="F32" s="61" t="s">
        <v>59</v>
      </c>
      <c r="G32" s="45"/>
      <c r="H32" s="377">
        <v>1</v>
      </c>
      <c r="I32" s="45"/>
      <c r="J32" s="386">
        <f>glyphosate</f>
        <v>0.171875</v>
      </c>
      <c r="K32" s="45"/>
      <c r="L32" s="64">
        <f>D32*J32*H32</f>
        <v>11</v>
      </c>
      <c r="M32" s="64">
        <f>L32*size</f>
        <v>550</v>
      </c>
    </row>
    <row r="33" spans="2:14" x14ac:dyDescent="0.25">
      <c r="B33" s="19" t="s">
        <v>299</v>
      </c>
      <c r="C33" s="45"/>
      <c r="D33" s="391">
        <v>15.36</v>
      </c>
      <c r="E33" s="45"/>
      <c r="F33" s="61" t="s">
        <v>59</v>
      </c>
      <c r="G33" s="45"/>
      <c r="H33" s="377">
        <v>0.05</v>
      </c>
      <c r="I33" s="45"/>
      <c r="J33" s="386">
        <f>triclopry</f>
        <v>0.390625</v>
      </c>
      <c r="K33" s="45"/>
      <c r="L33" s="64">
        <f t="shared" ref="L33:L34" si="1">D33*J33*H33</f>
        <v>0.30000000000000004</v>
      </c>
      <c r="M33" s="64">
        <f>L33*size</f>
        <v>15.000000000000002</v>
      </c>
    </row>
    <row r="34" spans="2:14" x14ac:dyDescent="0.25">
      <c r="B34" s="19" t="s">
        <v>363</v>
      </c>
      <c r="C34" s="45"/>
      <c r="D34" s="391">
        <f>NIS</f>
        <v>0.1171875</v>
      </c>
      <c r="E34" s="45"/>
      <c r="F34" s="61" t="s">
        <v>59</v>
      </c>
      <c r="G34" s="45"/>
      <c r="H34" s="377">
        <f>H33</f>
        <v>0.05</v>
      </c>
      <c r="I34" s="45"/>
      <c r="J34" s="386">
        <v>2.56</v>
      </c>
      <c r="K34" s="45"/>
      <c r="L34" s="64">
        <f t="shared" si="1"/>
        <v>1.4999999999999999E-2</v>
      </c>
      <c r="M34" s="64">
        <f>L34*size</f>
        <v>0.75</v>
      </c>
    </row>
    <row r="35" spans="2:14" x14ac:dyDescent="0.25">
      <c r="B35" s="19"/>
      <c r="C35" s="45"/>
      <c r="D35" s="247"/>
      <c r="E35" s="45"/>
      <c r="F35" s="61"/>
      <c r="G35" s="45"/>
      <c r="H35" s="61"/>
      <c r="I35" s="45"/>
      <c r="J35" s="253"/>
      <c r="K35" s="45"/>
      <c r="L35" s="64"/>
      <c r="M35" s="64"/>
    </row>
    <row r="36" spans="2:14" x14ac:dyDescent="0.25">
      <c r="B36" s="19"/>
      <c r="C36" s="45"/>
      <c r="D36" s="247"/>
      <c r="E36" s="45"/>
      <c r="F36" s="61"/>
      <c r="G36" s="45"/>
      <c r="H36" s="61"/>
      <c r="I36" s="45"/>
      <c r="J36" s="253"/>
      <c r="K36" s="45"/>
      <c r="L36" s="64"/>
      <c r="M36" s="64"/>
    </row>
    <row r="37" spans="2:14" ht="5.0999999999999996" customHeight="1" x14ac:dyDescent="0.25">
      <c r="B37" s="45"/>
      <c r="C37" s="45"/>
      <c r="D37" s="45"/>
      <c r="E37" s="45"/>
      <c r="F37" s="45"/>
      <c r="G37" s="45"/>
      <c r="H37" s="47"/>
      <c r="I37" s="45"/>
      <c r="J37" s="45"/>
      <c r="K37" s="45"/>
      <c r="L37" s="64"/>
      <c r="M37" s="64"/>
    </row>
    <row r="38" spans="2:14" x14ac:dyDescent="0.25">
      <c r="B38" s="20" t="s">
        <v>191</v>
      </c>
      <c r="C38" s="45"/>
      <c r="D38" s="67"/>
      <c r="E38" s="45"/>
      <c r="F38" s="47"/>
      <c r="G38" s="45"/>
      <c r="H38" s="47"/>
      <c r="I38" s="45"/>
      <c r="J38" s="20"/>
      <c r="K38" s="45"/>
      <c r="L38" s="276">
        <f>SUM(L39:L43)</f>
        <v>29.633999999999997</v>
      </c>
      <c r="M38" s="276">
        <f>L38*size</f>
        <v>1481.6999999999998</v>
      </c>
      <c r="N38" s="351" t="s">
        <v>474</v>
      </c>
    </row>
    <row r="39" spans="2:14" x14ac:dyDescent="0.25">
      <c r="B39" s="19" t="s">
        <v>106</v>
      </c>
      <c r="C39" s="45"/>
      <c r="D39" s="256">
        <f>'Machinery Costs'!O181</f>
        <v>2.6421052631578945</v>
      </c>
      <c r="E39" s="45"/>
      <c r="F39" s="61" t="s">
        <v>96</v>
      </c>
      <c r="G39" s="45"/>
      <c r="H39" s="47"/>
      <c r="I39" s="45"/>
      <c r="J39" s="253">
        <f>'Input Prices'!D14</f>
        <v>3.23</v>
      </c>
      <c r="K39" s="45"/>
      <c r="L39" s="64">
        <f>D39*J39</f>
        <v>8.5339999999999989</v>
      </c>
      <c r="M39" s="64">
        <f>L39*size</f>
        <v>426.69999999999993</v>
      </c>
    </row>
    <row r="40" spans="2:14" ht="12.75" customHeight="1" x14ac:dyDescent="0.25">
      <c r="B40" s="86" t="s">
        <v>95</v>
      </c>
      <c r="C40" s="45"/>
      <c r="D40" s="203">
        <v>1</v>
      </c>
      <c r="E40" s="45"/>
      <c r="F40" s="204" t="s">
        <v>58</v>
      </c>
      <c r="G40" s="45"/>
      <c r="H40" s="47"/>
      <c r="I40" s="45"/>
      <c r="J40" s="254">
        <f>'Machinery Costs'!K181</f>
        <v>1.1299999999999999</v>
      </c>
      <c r="K40" s="45"/>
      <c r="L40" s="64">
        <f>D40*J40</f>
        <v>1.1299999999999999</v>
      </c>
      <c r="M40" s="64">
        <f>L40*size</f>
        <v>56.499999999999993</v>
      </c>
    </row>
    <row r="41" spans="2:14" x14ac:dyDescent="0.25">
      <c r="B41" s="86" t="s">
        <v>60</v>
      </c>
      <c r="C41" s="45"/>
      <c r="D41" s="205">
        <v>1</v>
      </c>
      <c r="E41" s="45"/>
      <c r="F41" s="61" t="s">
        <v>58</v>
      </c>
      <c r="G41" s="45"/>
      <c r="H41" s="47"/>
      <c r="I41" s="45"/>
      <c r="J41" s="255">
        <f>'Machinery Costs'!I181</f>
        <v>2.48</v>
      </c>
      <c r="K41" s="45"/>
      <c r="L41" s="64">
        <f>D41*J41</f>
        <v>2.48</v>
      </c>
      <c r="M41" s="64">
        <f>L41*size</f>
        <v>124</v>
      </c>
    </row>
    <row r="42" spans="2:14" x14ac:dyDescent="0.25">
      <c r="B42" s="86" t="s">
        <v>140</v>
      </c>
      <c r="C42" s="45"/>
      <c r="D42" s="256">
        <f>'Machinery Costs'!N181</f>
        <v>0.62464285714285706</v>
      </c>
      <c r="E42" s="45"/>
      <c r="F42" s="61" t="s">
        <v>218</v>
      </c>
      <c r="G42" s="45"/>
      <c r="H42" s="47"/>
      <c r="I42" s="45"/>
      <c r="J42" s="253">
        <f>'Input Prices'!D47</f>
        <v>28</v>
      </c>
      <c r="K42" s="45"/>
      <c r="L42" s="64">
        <f>D42*J42</f>
        <v>17.489999999999998</v>
      </c>
      <c r="M42" s="64">
        <f>L42*size</f>
        <v>874.49999999999989</v>
      </c>
    </row>
    <row r="43" spans="2:14" x14ac:dyDescent="0.25">
      <c r="B43" s="86"/>
      <c r="C43" s="45"/>
      <c r="D43" s="60"/>
      <c r="E43" s="45"/>
      <c r="F43" s="61"/>
      <c r="G43" s="45"/>
      <c r="H43" s="47"/>
      <c r="I43" s="45"/>
      <c r="J43" s="248"/>
      <c r="K43" s="45"/>
      <c r="L43" s="64">
        <f>D43*J43</f>
        <v>0</v>
      </c>
      <c r="M43" s="64">
        <f>E43*K43</f>
        <v>0</v>
      </c>
    </row>
    <row r="44" spans="2:14" ht="5.25" customHeight="1" x14ac:dyDescent="0.25">
      <c r="B44" s="45"/>
      <c r="C44" s="45"/>
      <c r="D44" s="46"/>
      <c r="E44" s="45"/>
      <c r="F44" s="47"/>
      <c r="G44" s="45"/>
      <c r="H44" s="47"/>
      <c r="I44" s="45"/>
      <c r="J44" s="56"/>
      <c r="K44" s="45"/>
      <c r="L44" s="64"/>
      <c r="M44" s="64"/>
    </row>
    <row r="45" spans="2:14" x14ac:dyDescent="0.25">
      <c r="B45" s="20" t="s">
        <v>133</v>
      </c>
      <c r="C45" s="45"/>
      <c r="D45" s="67"/>
      <c r="E45" s="45"/>
      <c r="F45" s="47"/>
      <c r="G45" s="45"/>
      <c r="H45" s="47"/>
      <c r="I45" s="45"/>
      <c r="J45" s="56"/>
      <c r="K45" s="45"/>
      <c r="L45" s="276">
        <f>SUM(L46:L48)</f>
        <v>150</v>
      </c>
      <c r="M45" s="276">
        <f>L45*size</f>
        <v>7500</v>
      </c>
    </row>
    <row r="46" spans="2:14" x14ac:dyDescent="0.25">
      <c r="B46" s="19" t="s">
        <v>305</v>
      </c>
      <c r="C46" s="45"/>
      <c r="D46" s="257">
        <v>1</v>
      </c>
      <c r="E46" s="45"/>
      <c r="F46" s="61" t="s">
        <v>304</v>
      </c>
      <c r="G46" s="45"/>
      <c r="H46" s="377">
        <v>1</v>
      </c>
      <c r="I46" s="45"/>
      <c r="J46" s="253">
        <f>burncrew</f>
        <v>7500</v>
      </c>
      <c r="K46" s="45"/>
      <c r="L46" s="64">
        <f>M46/size</f>
        <v>150</v>
      </c>
      <c r="M46" s="64">
        <f>J46</f>
        <v>7500</v>
      </c>
    </row>
    <row r="47" spans="2:14" x14ac:dyDescent="0.25">
      <c r="B47" s="19"/>
      <c r="C47" s="45"/>
      <c r="D47" s="257"/>
      <c r="E47" s="45"/>
      <c r="F47" s="61"/>
      <c r="G47" s="45"/>
      <c r="H47" s="61"/>
      <c r="I47" s="45"/>
      <c r="J47" s="253"/>
      <c r="K47" s="45"/>
      <c r="L47" s="64"/>
      <c r="M47" s="64"/>
    </row>
    <row r="48" spans="2:14" x14ac:dyDescent="0.25">
      <c r="B48" s="19"/>
      <c r="C48" s="45"/>
      <c r="D48" s="257"/>
      <c r="E48" s="45"/>
      <c r="F48" s="61"/>
      <c r="G48" s="45"/>
      <c r="H48" s="61"/>
      <c r="I48" s="45"/>
      <c r="J48" s="253"/>
      <c r="K48" s="45"/>
      <c r="L48" s="64"/>
      <c r="M48" s="64"/>
    </row>
    <row r="49" spans="2:14" ht="5.25" customHeight="1" x14ac:dyDescent="0.25">
      <c r="B49" s="45"/>
      <c r="C49" s="45"/>
      <c r="D49" s="46"/>
      <c r="E49" s="45"/>
      <c r="F49" s="47"/>
      <c r="G49" s="45"/>
      <c r="H49" s="47"/>
      <c r="I49" s="45"/>
      <c r="J49" s="56"/>
      <c r="K49" s="45"/>
      <c r="L49" s="64"/>
      <c r="M49" s="64"/>
    </row>
    <row r="50" spans="2:14" ht="5.0999999999999996" customHeight="1" x14ac:dyDescent="0.25">
      <c r="B50" s="45"/>
      <c r="C50" s="45"/>
      <c r="D50" s="66"/>
      <c r="E50" s="45"/>
      <c r="F50" s="206"/>
      <c r="G50" s="45"/>
      <c r="H50" s="47"/>
      <c r="I50" s="45"/>
      <c r="J50" s="97"/>
      <c r="K50" s="45"/>
      <c r="L50" s="64"/>
      <c r="M50" s="64"/>
    </row>
    <row r="51" spans="2:14" ht="15.6" x14ac:dyDescent="0.25">
      <c r="B51" s="45" t="s">
        <v>213</v>
      </c>
      <c r="C51" s="45"/>
      <c r="D51" s="46"/>
      <c r="E51" s="45"/>
      <c r="F51" s="47"/>
      <c r="G51" s="45"/>
      <c r="H51" s="47"/>
      <c r="I51" s="45"/>
      <c r="J51" s="46"/>
      <c r="K51" s="45"/>
      <c r="L51" s="57">
        <f>operint*(L45+L38+L31+L27+L24+L18)</f>
        <v>27.087449999999997</v>
      </c>
      <c r="M51" s="57">
        <f>operint*(M45+M38+M31+M27+M24+M18)</f>
        <v>1354.3725000000002</v>
      </c>
    </row>
    <row r="52" spans="2:14" ht="5.25" customHeight="1" x14ac:dyDescent="0.25">
      <c r="B52" s="45"/>
      <c r="C52" s="45"/>
      <c r="D52" s="46"/>
      <c r="E52" s="45"/>
      <c r="F52" s="47"/>
      <c r="G52" s="45"/>
      <c r="H52" s="47"/>
      <c r="I52" s="45"/>
      <c r="J52" s="46"/>
      <c r="K52" s="45"/>
      <c r="L52" s="64"/>
      <c r="M52" s="64"/>
    </row>
    <row r="53" spans="2:14" x14ac:dyDescent="0.25">
      <c r="B53" s="20" t="s">
        <v>114</v>
      </c>
      <c r="C53" s="20"/>
      <c r="D53" s="68"/>
      <c r="E53" s="20"/>
      <c r="F53" s="21"/>
      <c r="G53" s="20"/>
      <c r="H53" s="47"/>
      <c r="I53" s="45"/>
      <c r="J53" s="68"/>
      <c r="K53" s="20"/>
      <c r="L53" s="22">
        <f>L45+L38+L31+L27+L24+L18+L51</f>
        <v>568.8364499999999</v>
      </c>
      <c r="M53" s="417">
        <f>L53*size</f>
        <v>28441.822499999995</v>
      </c>
    </row>
    <row r="54" spans="2:14" x14ac:dyDescent="0.25">
      <c r="B54" s="45" t="s">
        <v>307</v>
      </c>
      <c r="C54" s="45"/>
      <c r="D54" s="46"/>
      <c r="E54" s="45"/>
      <c r="F54" s="47"/>
      <c r="G54" s="45"/>
      <c r="H54" s="47"/>
      <c r="I54" s="45"/>
      <c r="J54" s="46"/>
      <c r="K54" s="45"/>
      <c r="L54" s="64"/>
      <c r="M54" s="64"/>
    </row>
    <row r="55" spans="2:14" ht="5.25" customHeight="1" x14ac:dyDescent="0.25">
      <c r="B55" s="45"/>
      <c r="C55" s="45"/>
      <c r="D55" s="46"/>
      <c r="E55" s="45"/>
      <c r="F55" s="47"/>
      <c r="G55" s="45"/>
      <c r="H55" s="21"/>
      <c r="I55" s="45"/>
      <c r="J55" s="46"/>
      <c r="K55" s="45"/>
      <c r="L55" s="64"/>
      <c r="M55" s="64"/>
    </row>
    <row r="56" spans="2:14" ht="15.6" customHeight="1" x14ac:dyDescent="0.25">
      <c r="B56" s="1" t="s">
        <v>72</v>
      </c>
      <c r="C56" s="45"/>
      <c r="D56" s="46"/>
      <c r="E56" s="45"/>
      <c r="F56" s="47"/>
      <c r="G56" s="45"/>
      <c r="H56" s="47"/>
      <c r="I56" s="45"/>
      <c r="J56" s="46"/>
      <c r="K56" s="45"/>
      <c r="L56" s="64"/>
      <c r="M56" s="64"/>
    </row>
    <row r="57" spans="2:14" x14ac:dyDescent="0.25">
      <c r="B57" s="20" t="s">
        <v>326</v>
      </c>
      <c r="C57" s="45"/>
      <c r="D57" s="46"/>
      <c r="E57" s="45"/>
      <c r="F57" s="47"/>
      <c r="G57" s="45"/>
      <c r="H57" s="47"/>
      <c r="I57" s="20"/>
      <c r="J57" s="56"/>
      <c r="K57" s="45"/>
      <c r="L57" s="276">
        <f>SUM(L58:L60)</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ht="15" customHeight="1" x14ac:dyDescent="0.25">
      <c r="B59" s="19" t="s">
        <v>275</v>
      </c>
      <c r="C59" s="45"/>
      <c r="D59" s="257">
        <v>5280</v>
      </c>
      <c r="E59" s="45"/>
      <c r="F59" s="61" t="s">
        <v>318</v>
      </c>
      <c r="G59" s="45"/>
      <c r="H59" s="384">
        <v>1</v>
      </c>
      <c r="I59" s="45"/>
      <c r="J59" s="253">
        <f>barbwire</f>
        <v>3</v>
      </c>
      <c r="K59" s="45"/>
      <c r="L59" s="64">
        <f>M59/size</f>
        <v>15.84</v>
      </c>
      <c r="M59" s="64">
        <f>-PMT($J$59*D59,25,operint)</f>
        <v>792</v>
      </c>
    </row>
    <row r="60" spans="2:14" ht="12.75" customHeight="1" x14ac:dyDescent="0.25">
      <c r="B60" s="86"/>
      <c r="C60" s="45"/>
      <c r="D60" s="203"/>
      <c r="E60" s="45"/>
      <c r="F60" s="204"/>
      <c r="G60" s="45"/>
      <c r="H60" s="47"/>
      <c r="I60" s="45"/>
      <c r="J60" s="212"/>
      <c r="K60" s="45"/>
      <c r="L60" s="64">
        <f>D60*J60</f>
        <v>0</v>
      </c>
      <c r="M60" s="64">
        <f>E60*K60</f>
        <v>0</v>
      </c>
    </row>
    <row r="61" spans="2:14" ht="15" customHeight="1" x14ac:dyDescent="0.25">
      <c r="B61" s="1"/>
      <c r="C61" s="45"/>
      <c r="D61" s="46"/>
      <c r="E61" s="45"/>
      <c r="F61" s="47"/>
      <c r="G61" s="45"/>
      <c r="H61" s="47"/>
      <c r="I61" s="45"/>
      <c r="J61" s="46"/>
      <c r="K61" s="45"/>
      <c r="L61" s="64"/>
      <c r="M61" s="64"/>
    </row>
    <row r="62" spans="2:14" ht="15" customHeight="1" x14ac:dyDescent="0.25">
      <c r="B62" s="1" t="s">
        <v>505</v>
      </c>
      <c r="C62" s="45"/>
      <c r="D62" s="46"/>
      <c r="E62" s="45"/>
      <c r="F62" s="47"/>
      <c r="G62" s="45"/>
      <c r="H62" s="45"/>
      <c r="I62" s="45"/>
      <c r="J62" s="46"/>
      <c r="K62" s="45"/>
      <c r="L62" s="276">
        <f>SUM(L63:L65)</f>
        <v>8.07</v>
      </c>
      <c r="M62" s="276">
        <f>L62*size</f>
        <v>403.5</v>
      </c>
    </row>
    <row r="63" spans="2:14" ht="15" customHeight="1" x14ac:dyDescent="0.25">
      <c r="B63" s="471" t="s">
        <v>173</v>
      </c>
      <c r="C63" s="471"/>
      <c r="D63" s="471"/>
      <c r="E63" s="45"/>
      <c r="F63" s="61" t="s">
        <v>58</v>
      </c>
      <c r="G63" s="45"/>
      <c r="H63" s="47"/>
      <c r="I63" s="45"/>
      <c r="J63" s="261">
        <f>'Machinery Costs'!E181</f>
        <v>4.1400000000000006</v>
      </c>
      <c r="K63" s="45"/>
      <c r="L63" s="64">
        <f>J63</f>
        <v>4.1400000000000006</v>
      </c>
      <c r="M63" s="64">
        <f>L63*size</f>
        <v>207.00000000000003</v>
      </c>
      <c r="N63" s="351" t="s">
        <v>474</v>
      </c>
    </row>
    <row r="64" spans="2:14" ht="15" customHeight="1" x14ac:dyDescent="0.25">
      <c r="B64" s="471" t="s">
        <v>174</v>
      </c>
      <c r="C64" s="471"/>
      <c r="D64" s="471"/>
      <c r="E64" s="45"/>
      <c r="F64" s="61" t="s">
        <v>58</v>
      </c>
      <c r="G64" s="45"/>
      <c r="H64" s="47"/>
      <c r="I64" s="45"/>
      <c r="J64" s="261">
        <f>'Machinery Costs'!F181</f>
        <v>2.87</v>
      </c>
      <c r="K64" s="45"/>
      <c r="L64" s="64">
        <f>J64</f>
        <v>2.87</v>
      </c>
      <c r="M64" s="64">
        <f>L64*size</f>
        <v>143.5</v>
      </c>
    </row>
    <row r="65" spans="2:14" x14ac:dyDescent="0.25">
      <c r="B65" s="471" t="s">
        <v>17</v>
      </c>
      <c r="C65" s="471"/>
      <c r="D65" s="471"/>
      <c r="E65" s="45"/>
      <c r="F65" s="61" t="s">
        <v>58</v>
      </c>
      <c r="G65" s="45"/>
      <c r="H65" s="47"/>
      <c r="I65" s="45"/>
      <c r="J65" s="261">
        <f>'Machinery Costs'!G181</f>
        <v>1.06</v>
      </c>
      <c r="K65" s="45"/>
      <c r="L65" s="64">
        <f>J65</f>
        <v>1.06</v>
      </c>
      <c r="M65" s="64">
        <f>L65*size</f>
        <v>53</v>
      </c>
      <c r="N65" s="63"/>
    </row>
    <row r="66" spans="2:14" x14ac:dyDescent="0.25">
      <c r="B66" s="70"/>
      <c r="C66" s="70"/>
      <c r="D66" s="71"/>
      <c r="E66" s="70"/>
      <c r="F66" s="71"/>
      <c r="G66" s="45"/>
      <c r="H66" s="47"/>
      <c r="I66" s="45"/>
      <c r="J66" s="46"/>
      <c r="K66" s="45"/>
      <c r="L66" s="64"/>
      <c r="M66" s="64"/>
    </row>
    <row r="67" spans="2:14" x14ac:dyDescent="0.25">
      <c r="B67" s="471" t="s">
        <v>478</v>
      </c>
      <c r="C67" s="471"/>
      <c r="D67" s="471"/>
      <c r="E67" s="45"/>
      <c r="F67" s="61" t="s">
        <v>58</v>
      </c>
      <c r="G67" s="45"/>
      <c r="H67" s="370"/>
      <c r="I67" s="45"/>
      <c r="J67" s="261">
        <f>CRrate*landvalue</f>
        <v>50</v>
      </c>
      <c r="K67" s="45"/>
      <c r="L67" s="276">
        <f>J67</f>
        <v>50</v>
      </c>
      <c r="M67" s="276">
        <f>L67*size</f>
        <v>2500</v>
      </c>
    </row>
    <row r="68" spans="2:14" x14ac:dyDescent="0.25">
      <c r="B68" s="70"/>
      <c r="C68" s="70"/>
      <c r="D68" s="71"/>
      <c r="E68" s="70"/>
      <c r="F68" s="71"/>
      <c r="G68" s="45"/>
      <c r="H68" s="47"/>
      <c r="I68" s="45"/>
      <c r="J68" s="46"/>
      <c r="K68" s="45"/>
      <c r="L68" s="64"/>
      <c r="M68" s="64"/>
    </row>
    <row r="69" spans="2:14" ht="5.25" customHeight="1" x14ac:dyDescent="0.25">
      <c r="B69" s="45"/>
      <c r="C69" s="45"/>
      <c r="D69" s="46"/>
      <c r="E69" s="45"/>
      <c r="F69" s="47"/>
      <c r="G69" s="45"/>
      <c r="H69" s="47"/>
      <c r="I69" s="45"/>
      <c r="J69" s="46"/>
      <c r="K69" s="45"/>
      <c r="L69" s="64"/>
      <c r="M69" s="64"/>
    </row>
    <row r="70" spans="2:14" x14ac:dyDescent="0.25">
      <c r="B70" s="20" t="s">
        <v>70</v>
      </c>
      <c r="C70" s="20"/>
      <c r="D70" s="68"/>
      <c r="E70" s="20"/>
      <c r="F70" s="21"/>
      <c r="G70" s="20"/>
      <c r="H70" s="45"/>
      <c r="I70" s="20"/>
      <c r="J70" s="68"/>
      <c r="K70" s="20"/>
      <c r="L70" s="22">
        <f>SUM(L57,L62,L67)</f>
        <v>75.91</v>
      </c>
      <c r="M70" s="417">
        <f>L70*size</f>
        <v>3795.5</v>
      </c>
    </row>
    <row r="71" spans="2:14" x14ac:dyDescent="0.25">
      <c r="B71" s="45"/>
      <c r="C71" s="45"/>
      <c r="D71" s="46"/>
      <c r="E71" s="45"/>
      <c r="F71" s="47"/>
      <c r="G71" s="45"/>
      <c r="H71" s="378"/>
      <c r="I71" s="45"/>
      <c r="J71" s="46"/>
      <c r="K71" s="45"/>
      <c r="L71" s="64"/>
      <c r="M71" s="64"/>
    </row>
    <row r="72" spans="2:14" x14ac:dyDescent="0.25">
      <c r="B72" s="20" t="s">
        <v>334</v>
      </c>
      <c r="C72" s="20"/>
      <c r="D72" s="68"/>
      <c r="E72" s="20"/>
      <c r="F72" s="21"/>
      <c r="G72" s="20"/>
      <c r="H72" s="381"/>
      <c r="I72" s="20"/>
      <c r="J72" s="68"/>
      <c r="K72" s="20"/>
      <c r="L72" s="22">
        <f>L70+L53</f>
        <v>644.74644999999987</v>
      </c>
      <c r="M72" s="417">
        <f>L72*size</f>
        <v>32237.322499999995</v>
      </c>
    </row>
    <row r="73" spans="2:14" x14ac:dyDescent="0.25">
      <c r="B73" s="42"/>
      <c r="C73" s="42"/>
      <c r="D73" s="41"/>
      <c r="E73" s="42"/>
      <c r="F73" s="43"/>
      <c r="G73" s="42"/>
      <c r="H73" s="43"/>
      <c r="I73" s="42"/>
      <c r="J73" s="41"/>
      <c r="K73" s="42"/>
      <c r="L73" s="72"/>
      <c r="M73" s="72"/>
    </row>
    <row r="74" spans="2:14" x14ac:dyDescent="0.25">
      <c r="B74" s="73" t="s">
        <v>49</v>
      </c>
      <c r="C74" s="73"/>
      <c r="D74" s="74"/>
      <c r="E74" s="73"/>
      <c r="F74" s="75"/>
      <c r="G74" s="73"/>
      <c r="H74" s="73"/>
      <c r="I74" s="73"/>
      <c r="J74" s="74"/>
      <c r="K74" s="73"/>
      <c r="L74" s="73"/>
      <c r="M74" s="73"/>
    </row>
    <row r="75" spans="2:14" ht="15.6" x14ac:dyDescent="0.25">
      <c r="B75" s="211" t="s">
        <v>335</v>
      </c>
      <c r="C75" s="73"/>
      <c r="D75" s="74"/>
      <c r="E75" s="73"/>
      <c r="F75" s="75"/>
      <c r="G75" s="73"/>
      <c r="H75" s="73"/>
      <c r="I75" s="73"/>
      <c r="J75" s="74"/>
      <c r="K75" s="73"/>
      <c r="L75" s="73"/>
      <c r="M75" s="73"/>
    </row>
    <row r="76" spans="2:14" s="28" customFormat="1" x14ac:dyDescent="0.25">
      <c r="D76" s="29"/>
      <c r="F76" s="30"/>
      <c r="J76" s="29"/>
    </row>
    <row r="77" spans="2:14" s="28" customFormat="1" x14ac:dyDescent="0.25">
      <c r="D77" s="29"/>
      <c r="F77" s="30"/>
      <c r="J77" s="29"/>
    </row>
    <row r="78" spans="2:14" s="28" customFormat="1" x14ac:dyDescent="0.25">
      <c r="D78" s="29"/>
      <c r="F78" s="30"/>
      <c r="J78" s="29"/>
    </row>
    <row r="79" spans="2:14" s="28" customFormat="1" x14ac:dyDescent="0.25">
      <c r="D79" s="29"/>
      <c r="F79" s="30"/>
      <c r="J79" s="29"/>
    </row>
    <row r="80" spans="2:14" s="28" customFormat="1" x14ac:dyDescent="0.25">
      <c r="D80" s="29"/>
      <c r="F80" s="30"/>
      <c r="J80" s="29"/>
    </row>
    <row r="81" spans="4:10" s="28" customFormat="1" x14ac:dyDescent="0.25">
      <c r="D81" s="29"/>
      <c r="F81" s="30"/>
      <c r="J81" s="29"/>
    </row>
    <row r="82" spans="4:10" s="28" customFormat="1" x14ac:dyDescent="0.25">
      <c r="D82" s="29"/>
      <c r="F82" s="30"/>
      <c r="J82" s="29"/>
    </row>
    <row r="83" spans="4:10" s="28" customFormat="1" x14ac:dyDescent="0.25">
      <c r="D83" s="29"/>
      <c r="F83" s="30"/>
      <c r="J83" s="29"/>
    </row>
    <row r="84" spans="4:10" s="28" customFormat="1" x14ac:dyDescent="0.25">
      <c r="D84" s="29"/>
      <c r="F84" s="30"/>
      <c r="J84" s="29"/>
    </row>
    <row r="85" spans="4:10" s="28" customFormat="1" x14ac:dyDescent="0.25">
      <c r="D85" s="29"/>
      <c r="F85" s="30"/>
      <c r="J85" s="29"/>
    </row>
    <row r="86" spans="4:10" s="28" customFormat="1" x14ac:dyDescent="0.25">
      <c r="D86" s="29"/>
      <c r="F86" s="30"/>
      <c r="J86" s="29"/>
    </row>
    <row r="87" spans="4:10" s="28" customFormat="1" x14ac:dyDescent="0.25">
      <c r="D87" s="29"/>
      <c r="F87" s="30"/>
      <c r="J87" s="29"/>
    </row>
    <row r="88" spans="4:10" s="28" customFormat="1" x14ac:dyDescent="0.25">
      <c r="D88" s="29"/>
      <c r="F88" s="30"/>
      <c r="J88" s="29"/>
    </row>
    <row r="89" spans="4:10" s="28" customFormat="1" x14ac:dyDescent="0.25">
      <c r="D89" s="29"/>
      <c r="F89" s="30"/>
      <c r="J89" s="29"/>
    </row>
    <row r="90" spans="4:10" s="28" customFormat="1" x14ac:dyDescent="0.25">
      <c r="D90" s="29"/>
      <c r="F90" s="30"/>
      <c r="J90" s="29"/>
    </row>
    <row r="91" spans="4:10" s="28" customFormat="1" x14ac:dyDescent="0.25">
      <c r="D91" s="29"/>
      <c r="F91" s="30"/>
      <c r="J91" s="29"/>
    </row>
    <row r="92" spans="4:10" s="28" customFormat="1" x14ac:dyDescent="0.25">
      <c r="D92" s="29"/>
      <c r="F92" s="30"/>
      <c r="J92" s="29"/>
    </row>
    <row r="93" spans="4:10" s="28" customFormat="1" x14ac:dyDescent="0.25">
      <c r="D93" s="29"/>
      <c r="F93" s="30"/>
      <c r="J93" s="29"/>
    </row>
    <row r="94" spans="4:10" s="28" customFormat="1" x14ac:dyDescent="0.25">
      <c r="D94" s="29"/>
      <c r="F94" s="30"/>
      <c r="J94" s="29"/>
    </row>
    <row r="95" spans="4:10" s="28" customFormat="1" x14ac:dyDescent="0.25">
      <c r="D95" s="29"/>
      <c r="F95" s="30"/>
      <c r="J95" s="29"/>
    </row>
    <row r="96" spans="4:10" s="28" customFormat="1" x14ac:dyDescent="0.25">
      <c r="D96" s="29"/>
      <c r="F96" s="30"/>
      <c r="J96" s="29"/>
    </row>
    <row r="97" spans="4:10" s="28" customFormat="1" x14ac:dyDescent="0.25">
      <c r="D97" s="29"/>
      <c r="F97" s="30"/>
      <c r="J97" s="29"/>
    </row>
    <row r="98" spans="4:10" s="28" customFormat="1" x14ac:dyDescent="0.25">
      <c r="D98" s="29"/>
      <c r="F98" s="30"/>
      <c r="J98" s="29"/>
    </row>
    <row r="99" spans="4:10" s="28" customFormat="1" x14ac:dyDescent="0.25">
      <c r="D99" s="29"/>
      <c r="F99" s="30"/>
      <c r="J99" s="29"/>
    </row>
    <row r="100" spans="4:10" s="28" customFormat="1" x14ac:dyDescent="0.25">
      <c r="D100" s="29"/>
      <c r="F100" s="30"/>
      <c r="J100" s="29"/>
    </row>
    <row r="101" spans="4:10" s="28" customFormat="1" x14ac:dyDescent="0.25">
      <c r="D101" s="29"/>
      <c r="F101" s="30"/>
      <c r="J101" s="29"/>
    </row>
    <row r="102" spans="4:10" s="28" customFormat="1" x14ac:dyDescent="0.25">
      <c r="D102" s="29"/>
      <c r="F102" s="30"/>
      <c r="J102" s="29"/>
    </row>
    <row r="103" spans="4:10" s="28" customFormat="1" x14ac:dyDescent="0.25">
      <c r="D103" s="29"/>
      <c r="F103" s="30"/>
      <c r="J103" s="29"/>
    </row>
    <row r="104" spans="4:10" s="28" customFormat="1" x14ac:dyDescent="0.25">
      <c r="D104" s="29"/>
      <c r="F104" s="30"/>
      <c r="J104" s="29"/>
    </row>
    <row r="105" spans="4:10" s="28" customFormat="1" x14ac:dyDescent="0.25">
      <c r="D105" s="29"/>
      <c r="F105" s="30"/>
      <c r="J105" s="29"/>
    </row>
    <row r="106" spans="4:10" s="28" customFormat="1" x14ac:dyDescent="0.25">
      <c r="D106" s="29"/>
      <c r="F106" s="30"/>
      <c r="J106" s="29"/>
    </row>
    <row r="107" spans="4:10" s="28" customFormat="1" x14ac:dyDescent="0.25">
      <c r="D107" s="29"/>
      <c r="F107" s="30"/>
      <c r="J107" s="29"/>
    </row>
    <row r="108" spans="4:10" s="28" customFormat="1" x14ac:dyDescent="0.25">
      <c r="D108" s="29"/>
      <c r="F108" s="30"/>
      <c r="J108" s="29"/>
    </row>
    <row r="109" spans="4:10" s="28" customFormat="1" x14ac:dyDescent="0.25">
      <c r="D109" s="29"/>
      <c r="F109" s="30"/>
      <c r="J109" s="29"/>
    </row>
    <row r="110" spans="4:10" s="28" customFormat="1" x14ac:dyDescent="0.25">
      <c r="D110" s="29"/>
      <c r="F110" s="30"/>
      <c r="J110" s="29"/>
    </row>
    <row r="111" spans="4:10" s="28" customFormat="1" x14ac:dyDescent="0.25">
      <c r="D111" s="29"/>
      <c r="F111" s="30"/>
      <c r="J111" s="29"/>
    </row>
    <row r="112" spans="4:10" s="28" customFormat="1" x14ac:dyDescent="0.25">
      <c r="D112" s="29"/>
      <c r="F112" s="30"/>
      <c r="J112" s="29"/>
    </row>
    <row r="113" spans="4:10" s="28" customFormat="1" x14ac:dyDescent="0.25">
      <c r="D113" s="29"/>
      <c r="F113" s="30"/>
      <c r="J113" s="29"/>
    </row>
    <row r="114" spans="4:10" s="28" customFormat="1" x14ac:dyDescent="0.25">
      <c r="D114" s="29"/>
      <c r="F114" s="30"/>
      <c r="J114" s="29"/>
    </row>
    <row r="115" spans="4:10" s="28" customFormat="1" x14ac:dyDescent="0.25">
      <c r="D115" s="29"/>
      <c r="F115" s="30"/>
      <c r="J115" s="29"/>
    </row>
    <row r="116" spans="4:10" s="28" customFormat="1" x14ac:dyDescent="0.25">
      <c r="D116" s="29"/>
      <c r="F116" s="30"/>
      <c r="J116" s="29"/>
    </row>
    <row r="117" spans="4:10" s="28" customFormat="1" x14ac:dyDescent="0.25">
      <c r="D117" s="29"/>
      <c r="F117" s="30"/>
      <c r="J117" s="29"/>
    </row>
    <row r="118" spans="4:10" s="28" customFormat="1" x14ac:dyDescent="0.25">
      <c r="D118" s="29"/>
      <c r="F118" s="30"/>
      <c r="J118" s="29"/>
    </row>
    <row r="119" spans="4:10" s="28" customFormat="1" x14ac:dyDescent="0.25">
      <c r="D119" s="29"/>
      <c r="F119" s="30"/>
      <c r="J119" s="29"/>
    </row>
  </sheetData>
  <mergeCells count="12">
    <mergeCell ref="B10:M10"/>
    <mergeCell ref="B2:K2"/>
    <mergeCell ref="B3:K3"/>
    <mergeCell ref="B4:K4"/>
    <mergeCell ref="B5:K5"/>
    <mergeCell ref="B6:K6"/>
    <mergeCell ref="B67:D67"/>
    <mergeCell ref="B58:D58"/>
    <mergeCell ref="O15:T15"/>
    <mergeCell ref="B63:D63"/>
    <mergeCell ref="B64:D64"/>
    <mergeCell ref="B65:D65"/>
  </mergeCells>
  <hyperlinks>
    <hyperlink ref="N38" location="'Machinery Costs'!Print_Area" display="See Machinery Costs tab for operations." xr:uid="{DD7B09F9-AD0D-46EF-9729-AE60DA792C92}"/>
    <hyperlink ref="N63" location="'Machinery Costs'!Print_Area" display="See Machinery Costs tab for operations." xr:uid="{326F7980-9CBC-4B1D-99D2-95FEA22B9EC6}"/>
  </hyperlink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40"/>
  </sheetPr>
  <dimension ref="B1:Q187"/>
  <sheetViews>
    <sheetView zoomScale="92" zoomScaleNormal="110" workbookViewId="0"/>
  </sheetViews>
  <sheetFormatPr defaultColWidth="8.88671875" defaultRowHeight="13.2" x14ac:dyDescent="0.25"/>
  <cols>
    <col min="1" max="1" width="4.109375" style="130" customWidth="1"/>
    <col min="2" max="2" width="39.77734375" style="130" customWidth="1"/>
    <col min="3" max="3" width="42.33203125" style="130" customWidth="1"/>
    <col min="4" max="4" width="12.77734375" style="406" customWidth="1"/>
    <col min="5" max="5" width="13.44140625" style="130" customWidth="1"/>
    <col min="6" max="6" width="11.33203125" style="130" customWidth="1"/>
    <col min="7" max="7" width="12.5546875" style="130" customWidth="1"/>
    <col min="8" max="8" width="10.33203125" style="130" customWidth="1"/>
    <col min="9" max="10" width="8.88671875" style="130" customWidth="1"/>
    <col min="11" max="11" width="11.109375" style="130" customWidth="1"/>
    <col min="12" max="12" width="9.33203125" style="130" customWidth="1"/>
    <col min="13" max="13" width="8.88671875" style="130" customWidth="1"/>
    <col min="14" max="15" width="9.88671875" style="150" customWidth="1"/>
    <col min="16" max="16" width="11" style="130" customWidth="1"/>
    <col min="17" max="16384" width="8.88671875" style="130"/>
  </cols>
  <sheetData>
    <row r="1" spans="2:16" ht="25.5" customHeight="1" x14ac:dyDescent="0.25">
      <c r="C1" s="131"/>
      <c r="D1" s="398"/>
      <c r="E1" s="131"/>
      <c r="F1" s="131"/>
      <c r="G1" s="131"/>
    </row>
    <row r="2" spans="2:16" s="132" customFormat="1" ht="21.6" customHeight="1" x14ac:dyDescent="0.3">
      <c r="B2" s="462" t="s">
        <v>320</v>
      </c>
      <c r="C2" s="462"/>
      <c r="D2" s="462"/>
      <c r="E2" s="462"/>
      <c r="F2" s="462"/>
      <c r="G2" s="462"/>
      <c r="H2" s="462"/>
      <c r="I2" s="462"/>
      <c r="J2" s="462"/>
      <c r="K2" s="462"/>
      <c r="L2" s="462"/>
      <c r="M2" s="462"/>
      <c r="N2" s="462"/>
      <c r="O2" s="462"/>
      <c r="P2" s="490"/>
    </row>
    <row r="3" spans="2:16" s="132" customFormat="1" ht="26.1" customHeight="1" x14ac:dyDescent="0.25">
      <c r="B3" s="501" t="s">
        <v>319</v>
      </c>
      <c r="C3" s="501"/>
      <c r="D3" s="501"/>
      <c r="E3" s="501"/>
      <c r="F3" s="501"/>
      <c r="G3" s="501"/>
      <c r="H3" s="501"/>
      <c r="I3" s="501"/>
      <c r="J3" s="501"/>
      <c r="K3" s="501"/>
      <c r="L3" s="501"/>
      <c r="M3" s="501"/>
      <c r="N3" s="501"/>
      <c r="O3" s="501"/>
      <c r="P3" s="502"/>
    </row>
    <row r="4" spans="2:16" ht="12.75" customHeight="1" x14ac:dyDescent="0.25">
      <c r="B4" s="147"/>
      <c r="C4" s="147"/>
      <c r="D4" s="399"/>
      <c r="E4" s="491" t="s">
        <v>16</v>
      </c>
      <c r="F4" s="492"/>
      <c r="G4" s="492"/>
      <c r="H4" s="493"/>
      <c r="I4" s="494" t="s">
        <v>0</v>
      </c>
      <c r="J4" s="495"/>
      <c r="K4" s="495"/>
      <c r="L4" s="496"/>
      <c r="M4" s="497" t="s">
        <v>6</v>
      </c>
      <c r="N4" s="498"/>
      <c r="O4" s="438" t="s">
        <v>165</v>
      </c>
      <c r="P4" s="499" t="s">
        <v>7</v>
      </c>
    </row>
    <row r="5" spans="2:16" ht="39.6" customHeight="1" x14ac:dyDescent="0.25">
      <c r="B5" s="158" t="s">
        <v>321</v>
      </c>
      <c r="C5" s="158" t="s">
        <v>322</v>
      </c>
      <c r="D5" s="397" t="s">
        <v>356</v>
      </c>
      <c r="E5" s="147" t="s">
        <v>8</v>
      </c>
      <c r="F5" s="147" t="s">
        <v>9</v>
      </c>
      <c r="G5" s="193" t="s">
        <v>10</v>
      </c>
      <c r="H5" s="274" t="s">
        <v>70</v>
      </c>
      <c r="I5" s="197" t="s">
        <v>11</v>
      </c>
      <c r="J5" s="197" t="s">
        <v>12</v>
      </c>
      <c r="K5" s="197" t="s">
        <v>13</v>
      </c>
      <c r="L5" s="197" t="s">
        <v>144</v>
      </c>
      <c r="M5" s="236"/>
      <c r="N5" s="432"/>
      <c r="O5" s="432"/>
      <c r="P5" s="500"/>
    </row>
    <row r="6" spans="2:16" ht="12" customHeight="1" x14ac:dyDescent="0.25">
      <c r="B6" s="146"/>
      <c r="C6" s="146"/>
      <c r="D6" s="400"/>
      <c r="E6" s="146"/>
      <c r="F6" s="146"/>
      <c r="G6" s="192"/>
      <c r="H6" s="195"/>
      <c r="I6" s="196"/>
      <c r="J6" s="196"/>
      <c r="K6" s="196"/>
      <c r="L6" s="196"/>
      <c r="M6" s="237" t="s">
        <v>153</v>
      </c>
      <c r="N6" s="237" t="s">
        <v>164</v>
      </c>
      <c r="O6" s="237" t="s">
        <v>163</v>
      </c>
      <c r="P6" s="238" t="s">
        <v>153</v>
      </c>
    </row>
    <row r="7" spans="2:16" ht="12" customHeight="1" x14ac:dyDescent="0.25">
      <c r="B7" s="327" t="s">
        <v>323</v>
      </c>
      <c r="C7" s="327" t="s">
        <v>300</v>
      </c>
      <c r="D7" s="401"/>
      <c r="E7" s="329">
        <v>0.08</v>
      </c>
      <c r="F7" s="329">
        <v>0.02</v>
      </c>
      <c r="G7" s="330">
        <v>0</v>
      </c>
      <c r="H7" s="330">
        <f>SUM(E7:G7)</f>
        <v>0.1</v>
      </c>
      <c r="I7" s="329">
        <v>0.03</v>
      </c>
      <c r="J7" s="329"/>
      <c r="K7" s="329"/>
      <c r="L7" s="329">
        <f t="shared" ref="L7:L12" si="0">SUM(I7:K7)</f>
        <v>0.03</v>
      </c>
      <c r="M7" s="329">
        <v>34.72</v>
      </c>
      <c r="N7" s="325">
        <f>M7/28</f>
        <v>1.24</v>
      </c>
      <c r="O7" s="325">
        <f>J7/2.85</f>
        <v>0</v>
      </c>
      <c r="P7" s="329">
        <f>M7+L7+H7</f>
        <v>34.85</v>
      </c>
    </row>
    <row r="8" spans="2:16" ht="12" customHeight="1" x14ac:dyDescent="0.25">
      <c r="B8" s="326" t="s">
        <v>14</v>
      </c>
      <c r="C8" s="326" t="s">
        <v>313</v>
      </c>
      <c r="D8" s="401"/>
      <c r="E8" s="329">
        <v>1.66</v>
      </c>
      <c r="F8" s="329">
        <v>0.65</v>
      </c>
      <c r="G8" s="330">
        <v>0.12</v>
      </c>
      <c r="H8" s="330">
        <f t="shared" ref="H8:H11" si="1">SUM(E8:G8)</f>
        <v>2.4300000000000002</v>
      </c>
      <c r="I8" s="329">
        <v>0.45</v>
      </c>
      <c r="J8" s="329">
        <v>1.34</v>
      </c>
      <c r="K8" s="329">
        <v>0.2</v>
      </c>
      <c r="L8" s="329">
        <f t="shared" si="0"/>
        <v>1.99</v>
      </c>
      <c r="M8" s="329">
        <v>12.1</v>
      </c>
      <c r="N8" s="325">
        <f>M8/28</f>
        <v>0.43214285714285711</v>
      </c>
      <c r="O8" s="325">
        <f t="shared" ref="O8:O12" si="2">J8/2.85</f>
        <v>0.47017543859649125</v>
      </c>
      <c r="P8" s="329">
        <f>M8+L8+H8</f>
        <v>16.52</v>
      </c>
    </row>
    <row r="9" spans="2:16" ht="12" customHeight="1" x14ac:dyDescent="0.25">
      <c r="B9" s="326" t="s">
        <v>324</v>
      </c>
      <c r="C9" s="326" t="s">
        <v>313</v>
      </c>
      <c r="D9" s="401"/>
      <c r="E9" s="329">
        <v>0.65</v>
      </c>
      <c r="F9" s="329">
        <v>0.53</v>
      </c>
      <c r="G9" s="330">
        <v>0.1</v>
      </c>
      <c r="H9" s="330">
        <f t="shared" si="1"/>
        <v>1.2800000000000002</v>
      </c>
      <c r="I9" s="329">
        <v>0.46</v>
      </c>
      <c r="J9" s="329">
        <v>3.26</v>
      </c>
      <c r="K9" s="329">
        <v>0.49</v>
      </c>
      <c r="L9" s="329">
        <f t="shared" si="0"/>
        <v>4.21</v>
      </c>
      <c r="M9" s="329">
        <v>7.56</v>
      </c>
      <c r="N9" s="325">
        <f t="shared" ref="N9:N11" si="3">M9/28</f>
        <v>0.26999999999999996</v>
      </c>
      <c r="O9" s="325">
        <f t="shared" si="2"/>
        <v>1.1438596491228068</v>
      </c>
      <c r="P9" s="329">
        <f t="shared" ref="P9:P10" si="4">M9+L9+H9</f>
        <v>13.05</v>
      </c>
    </row>
    <row r="10" spans="2:16" ht="12" customHeight="1" x14ac:dyDescent="0.25">
      <c r="B10" s="326" t="s">
        <v>324</v>
      </c>
      <c r="C10" s="326" t="s">
        <v>311</v>
      </c>
      <c r="D10" s="401"/>
      <c r="E10" s="329">
        <v>0.18</v>
      </c>
      <c r="F10" s="329">
        <v>0.15</v>
      </c>
      <c r="G10" s="330">
        <v>0.02</v>
      </c>
      <c r="H10" s="330">
        <f t="shared" si="1"/>
        <v>0.35</v>
      </c>
      <c r="I10" s="329">
        <v>0.11</v>
      </c>
      <c r="J10" s="329">
        <v>0.81</v>
      </c>
      <c r="K10" s="329">
        <v>0.12</v>
      </c>
      <c r="L10" s="329">
        <f t="shared" si="0"/>
        <v>1.04</v>
      </c>
      <c r="M10" s="329">
        <v>1.88</v>
      </c>
      <c r="N10" s="325">
        <f t="shared" si="3"/>
        <v>6.7142857142857143E-2</v>
      </c>
      <c r="O10" s="325">
        <f t="shared" si="2"/>
        <v>0.28421052631578947</v>
      </c>
      <c r="P10" s="329">
        <f t="shared" si="4"/>
        <v>3.27</v>
      </c>
    </row>
    <row r="11" spans="2:16" ht="12" customHeight="1" x14ac:dyDescent="0.25">
      <c r="B11" s="326" t="s">
        <v>324</v>
      </c>
      <c r="C11" s="326" t="s">
        <v>312</v>
      </c>
      <c r="D11" s="401"/>
      <c r="E11" s="329">
        <v>5.01</v>
      </c>
      <c r="F11" s="329">
        <v>3.85</v>
      </c>
      <c r="G11" s="330">
        <v>1.22</v>
      </c>
      <c r="H11" s="330">
        <f t="shared" si="1"/>
        <v>10.08</v>
      </c>
      <c r="I11" s="329">
        <v>4.21</v>
      </c>
      <c r="J11" s="329">
        <v>12.16</v>
      </c>
      <c r="K11" s="329">
        <v>1.82</v>
      </c>
      <c r="L11" s="329">
        <f t="shared" si="0"/>
        <v>18.190000000000001</v>
      </c>
      <c r="M11" s="329">
        <v>28.23</v>
      </c>
      <c r="N11" s="325">
        <f t="shared" si="3"/>
        <v>1.0082142857142857</v>
      </c>
      <c r="O11" s="325">
        <f t="shared" si="2"/>
        <v>4.2666666666666666</v>
      </c>
      <c r="P11" s="329">
        <f>M11+L11+H11</f>
        <v>56.5</v>
      </c>
    </row>
    <row r="12" spans="2:16" ht="12" customHeight="1" x14ac:dyDescent="0.25">
      <c r="B12" s="326" t="s">
        <v>324</v>
      </c>
      <c r="C12" s="326" t="s">
        <v>317</v>
      </c>
      <c r="D12" s="401"/>
      <c r="E12" s="329">
        <v>3.49</v>
      </c>
      <c r="F12" s="329">
        <v>2.34</v>
      </c>
      <c r="G12" s="330">
        <v>0.96</v>
      </c>
      <c r="H12" s="330">
        <f>SUM(E12:G12)</f>
        <v>6.79</v>
      </c>
      <c r="I12" s="329">
        <v>2.02</v>
      </c>
      <c r="J12" s="329">
        <v>4.2699999999999996</v>
      </c>
      <c r="K12" s="329">
        <v>0.64</v>
      </c>
      <c r="L12" s="329">
        <f t="shared" si="0"/>
        <v>6.9299999999999988</v>
      </c>
      <c r="M12" s="329">
        <v>9.93</v>
      </c>
      <c r="N12" s="325">
        <f>M12/28</f>
        <v>0.35464285714285715</v>
      </c>
      <c r="O12" s="325">
        <f t="shared" si="2"/>
        <v>1.4982456140350875</v>
      </c>
      <c r="P12" s="329">
        <f>M12+L12+H12</f>
        <v>23.65</v>
      </c>
    </row>
    <row r="13" spans="2:16" x14ac:dyDescent="0.25">
      <c r="C13" s="322" t="s">
        <v>301</v>
      </c>
      <c r="D13" s="402"/>
      <c r="E13" s="133"/>
      <c r="F13" s="133"/>
      <c r="G13" s="133"/>
      <c r="H13" s="133"/>
      <c r="I13" s="133"/>
      <c r="J13" s="133"/>
      <c r="K13" s="133"/>
      <c r="L13" s="133"/>
      <c r="M13" s="133"/>
      <c r="P13" s="133"/>
    </row>
    <row r="14" spans="2:16" x14ac:dyDescent="0.25">
      <c r="C14" s="131"/>
      <c r="D14" s="398"/>
      <c r="E14" s="133"/>
      <c r="F14" s="133"/>
      <c r="G14" s="133"/>
      <c r="H14" s="133"/>
      <c r="I14" s="133"/>
      <c r="J14" s="133"/>
      <c r="K14" s="133"/>
      <c r="L14" s="133"/>
      <c r="M14" s="133"/>
      <c r="P14" s="133"/>
    </row>
    <row r="15" spans="2:16" ht="15.6" x14ac:dyDescent="0.3">
      <c r="C15" s="145"/>
      <c r="D15" s="403"/>
    </row>
    <row r="16" spans="2:16" ht="21" customHeight="1" x14ac:dyDescent="0.3">
      <c r="B16" s="462" t="s">
        <v>430</v>
      </c>
      <c r="C16" s="462"/>
      <c r="D16" s="462"/>
      <c r="E16" s="462"/>
      <c r="F16" s="462"/>
      <c r="G16" s="462"/>
      <c r="H16" s="462"/>
      <c r="I16" s="462"/>
      <c r="J16" s="462"/>
      <c r="K16" s="462"/>
      <c r="L16" s="462"/>
      <c r="M16" s="462"/>
      <c r="N16" s="462"/>
      <c r="O16" s="462"/>
      <c r="P16" s="490"/>
    </row>
    <row r="17" spans="2:16" ht="12.75" customHeight="1" x14ac:dyDescent="0.25">
      <c r="B17" s="147"/>
      <c r="C17" s="147"/>
      <c r="D17" s="399"/>
      <c r="E17" s="491" t="s">
        <v>16</v>
      </c>
      <c r="F17" s="492"/>
      <c r="G17" s="492"/>
      <c r="H17" s="493"/>
      <c r="I17" s="494" t="s">
        <v>0</v>
      </c>
      <c r="J17" s="495"/>
      <c r="K17" s="495"/>
      <c r="L17" s="496"/>
      <c r="M17" s="497" t="s">
        <v>6</v>
      </c>
      <c r="N17" s="498"/>
      <c r="O17" s="438" t="s">
        <v>165</v>
      </c>
      <c r="P17" s="499" t="s">
        <v>7</v>
      </c>
    </row>
    <row r="18" spans="2:16" ht="39.6" customHeight="1" x14ac:dyDescent="0.25">
      <c r="B18" s="158" t="s">
        <v>99</v>
      </c>
      <c r="C18" s="158" t="s">
        <v>101</v>
      </c>
      <c r="D18" s="397" t="s">
        <v>356</v>
      </c>
      <c r="E18" s="147" t="s">
        <v>8</v>
      </c>
      <c r="F18" s="147" t="s">
        <v>9</v>
      </c>
      <c r="G18" s="193" t="s">
        <v>10</v>
      </c>
      <c r="H18" s="194" t="s">
        <v>15</v>
      </c>
      <c r="I18" s="197" t="s">
        <v>11</v>
      </c>
      <c r="J18" s="197" t="s">
        <v>12</v>
      </c>
      <c r="K18" s="197" t="s">
        <v>13</v>
      </c>
      <c r="L18" s="197" t="s">
        <v>144</v>
      </c>
      <c r="M18" s="236"/>
      <c r="N18" s="432"/>
      <c r="O18" s="432"/>
      <c r="P18" s="500"/>
    </row>
    <row r="19" spans="2:16" ht="12" customHeight="1" x14ac:dyDescent="0.25">
      <c r="B19" s="146"/>
      <c r="C19" s="146"/>
      <c r="D19" s="400"/>
      <c r="E19" s="146"/>
      <c r="F19" s="146"/>
      <c r="G19" s="192"/>
      <c r="H19" s="195"/>
      <c r="I19" s="196"/>
      <c r="J19" s="196"/>
      <c r="K19" s="196"/>
      <c r="L19" s="196"/>
      <c r="M19" s="237" t="s">
        <v>153</v>
      </c>
      <c r="N19" s="237" t="s">
        <v>164</v>
      </c>
      <c r="O19" s="237" t="s">
        <v>163</v>
      </c>
      <c r="P19" s="238" t="s">
        <v>153</v>
      </c>
    </row>
    <row r="20" spans="2:16" x14ac:dyDescent="0.25">
      <c r="B20" s="331"/>
      <c r="C20" s="487"/>
      <c r="D20" s="488"/>
      <c r="E20" s="488"/>
      <c r="F20" s="488"/>
      <c r="G20" s="488"/>
      <c r="H20" s="488"/>
      <c r="I20" s="488"/>
      <c r="J20" s="488"/>
      <c r="K20" s="488"/>
      <c r="L20" s="488"/>
      <c r="M20" s="488"/>
      <c r="N20" s="488"/>
      <c r="O20" s="488"/>
      <c r="P20" s="489"/>
    </row>
    <row r="21" spans="2:16" x14ac:dyDescent="0.25">
      <c r="B21" s="332" t="s">
        <v>439</v>
      </c>
      <c r="C21" s="332" t="s">
        <v>357</v>
      </c>
      <c r="D21" s="404">
        <f>'AC YR 1'!H32</f>
        <v>1</v>
      </c>
      <c r="E21" s="344">
        <f>JDDEP*D21</f>
        <v>0.65</v>
      </c>
      <c r="F21" s="344">
        <f>JDINT*D21</f>
        <v>0.53</v>
      </c>
      <c r="G21" s="344">
        <f>JDTHI*D21</f>
        <v>0.1</v>
      </c>
      <c r="H21" s="344">
        <f>JDFIX*D21</f>
        <v>1.2800000000000002</v>
      </c>
      <c r="I21" s="344">
        <f>JDREP*D21</f>
        <v>0.46</v>
      </c>
      <c r="J21" s="344">
        <f>JDFUE*D21</f>
        <v>3.26</v>
      </c>
      <c r="K21" s="344">
        <f>JDLUB*D21</f>
        <v>0.49</v>
      </c>
      <c r="L21" s="344">
        <f>JDVAR*D21</f>
        <v>4.21</v>
      </c>
      <c r="M21" s="344">
        <f>JDLAB*D21</f>
        <v>7.56</v>
      </c>
      <c r="N21" s="439">
        <f>JDHRS*D21</f>
        <v>0.26999999999999996</v>
      </c>
      <c r="O21" s="434">
        <f>JDGAL*D21</f>
        <v>1.1438596491228068</v>
      </c>
      <c r="P21" s="344">
        <f>JDTOT*D21</f>
        <v>13.05</v>
      </c>
    </row>
    <row r="22" spans="2:16" x14ac:dyDescent="0.25">
      <c r="B22" s="332" t="s">
        <v>440</v>
      </c>
      <c r="C22" s="332" t="s">
        <v>369</v>
      </c>
      <c r="D22" s="404">
        <f>'AC YR 1'!H24</f>
        <v>1</v>
      </c>
      <c r="E22" s="344">
        <f>TRUDEP*D22</f>
        <v>3.49</v>
      </c>
      <c r="F22" s="344">
        <f>TRUINT*D22</f>
        <v>2.34</v>
      </c>
      <c r="G22" s="344">
        <f>TRUTHI*D22</f>
        <v>0.96</v>
      </c>
      <c r="H22" s="344">
        <f>TRUFIX*D22</f>
        <v>6.79</v>
      </c>
      <c r="I22" s="344">
        <f>TRUREP*D22</f>
        <v>2.02</v>
      </c>
      <c r="J22" s="344">
        <f>TRUFUE*D22</f>
        <v>4.2699999999999996</v>
      </c>
      <c r="K22" s="344">
        <f>TRULUB*D22</f>
        <v>0.64</v>
      </c>
      <c r="L22" s="344">
        <f>TRUVAR*D22</f>
        <v>6.9299999999999988</v>
      </c>
      <c r="M22" s="344">
        <f>TRULAB*D22</f>
        <v>9.93</v>
      </c>
      <c r="N22" s="439">
        <f>TRUHRS*D22</f>
        <v>0.35464285714285715</v>
      </c>
      <c r="O22" s="434">
        <f>TRUGAL*D22</f>
        <v>1.4982456140350875</v>
      </c>
      <c r="P22" s="344">
        <f>TRUTOT*D22</f>
        <v>23.65</v>
      </c>
    </row>
    <row r="23" spans="2:16" ht="26.4" x14ac:dyDescent="0.25">
      <c r="B23" s="333" t="s">
        <v>469</v>
      </c>
      <c r="C23" s="332" t="s">
        <v>456</v>
      </c>
      <c r="D23" s="404">
        <f>'AC YR 1'!H33</f>
        <v>0.05</v>
      </c>
      <c r="E23" s="344">
        <f>ATDEP*D23</f>
        <v>8.3000000000000004E-2</v>
      </c>
      <c r="F23" s="344">
        <f>ATINT*D23</f>
        <v>3.2500000000000001E-2</v>
      </c>
      <c r="G23" s="344">
        <f>ATTHI*D23</f>
        <v>6.0000000000000001E-3</v>
      </c>
      <c r="H23" s="344">
        <f>ATFIX*D23</f>
        <v>0.12150000000000001</v>
      </c>
      <c r="I23" s="344">
        <f>ATREP*D23</f>
        <v>2.2500000000000003E-2</v>
      </c>
      <c r="J23" s="344">
        <f>ATFUE*D23</f>
        <v>6.7000000000000004E-2</v>
      </c>
      <c r="K23" s="344">
        <f>ATLUB*D23</f>
        <v>1.0000000000000002E-2</v>
      </c>
      <c r="L23" s="344">
        <f>ATVAR*D23</f>
        <v>9.9500000000000005E-2</v>
      </c>
      <c r="M23" s="344">
        <f>ATLAB*D23</f>
        <v>0.60499999999999998</v>
      </c>
      <c r="N23" s="439">
        <f>ATHRS*D23</f>
        <v>2.1607142857142856E-2</v>
      </c>
      <c r="O23" s="434">
        <f>ATGAL*D23</f>
        <v>2.3508771929824562E-2</v>
      </c>
      <c r="P23" s="344">
        <f>ATTOT*D23</f>
        <v>0.82600000000000007</v>
      </c>
    </row>
    <row r="24" spans="2:16" x14ac:dyDescent="0.25">
      <c r="B24" s="331"/>
      <c r="C24" s="487"/>
      <c r="D24" s="488"/>
      <c r="E24" s="488"/>
      <c r="F24" s="488"/>
      <c r="G24" s="488"/>
      <c r="H24" s="488"/>
      <c r="I24" s="488"/>
      <c r="J24" s="488"/>
      <c r="K24" s="488"/>
      <c r="L24" s="488"/>
      <c r="M24" s="488"/>
      <c r="N24" s="488"/>
      <c r="O24" s="488"/>
      <c r="P24" s="489"/>
    </row>
    <row r="25" spans="2:16" x14ac:dyDescent="0.25">
      <c r="B25" s="148" t="s">
        <v>185</v>
      </c>
      <c r="C25" s="148"/>
      <c r="D25" s="405"/>
      <c r="E25" s="149">
        <f>SUM(E21:E24)</f>
        <v>4.2230000000000008</v>
      </c>
      <c r="F25" s="149">
        <f t="shared" ref="F25:O25" si="5">SUM(F21:F24)</f>
        <v>2.9025000000000003</v>
      </c>
      <c r="G25" s="149">
        <f t="shared" si="5"/>
        <v>1.0660000000000001</v>
      </c>
      <c r="H25" s="149">
        <f t="shared" si="5"/>
        <v>8.1914999999999996</v>
      </c>
      <c r="I25" s="149">
        <f t="shared" si="5"/>
        <v>2.5024999999999999</v>
      </c>
      <c r="J25" s="149">
        <f t="shared" si="5"/>
        <v>7.5969999999999995</v>
      </c>
      <c r="K25" s="149">
        <f t="shared" si="5"/>
        <v>1.1399999999999999</v>
      </c>
      <c r="L25" s="149">
        <f t="shared" si="5"/>
        <v>11.2395</v>
      </c>
      <c r="M25" s="149">
        <f t="shared" si="5"/>
        <v>18.094999999999999</v>
      </c>
      <c r="N25" s="433">
        <f t="shared" si="5"/>
        <v>0.64624999999999988</v>
      </c>
      <c r="O25" s="433">
        <f t="shared" si="5"/>
        <v>2.6656140350877191</v>
      </c>
      <c r="P25" s="149">
        <f>SUM(P21:P24)</f>
        <v>37.526000000000003</v>
      </c>
    </row>
    <row r="26" spans="2:16" x14ac:dyDescent="0.25">
      <c r="J26" s="150"/>
      <c r="K26" s="150"/>
      <c r="L26" s="150"/>
      <c r="M26" s="150"/>
    </row>
    <row r="27" spans="2:16" ht="21" customHeight="1" x14ac:dyDescent="0.3">
      <c r="B27" s="462" t="s">
        <v>431</v>
      </c>
      <c r="C27" s="462"/>
      <c r="D27" s="462"/>
      <c r="E27" s="462"/>
      <c r="F27" s="462"/>
      <c r="G27" s="462"/>
      <c r="H27" s="462"/>
      <c r="I27" s="462"/>
      <c r="J27" s="462"/>
      <c r="K27" s="462"/>
      <c r="L27" s="462"/>
      <c r="M27" s="462"/>
      <c r="N27" s="462"/>
      <c r="O27" s="462"/>
      <c r="P27" s="490"/>
    </row>
    <row r="28" spans="2:16" ht="12.75" customHeight="1" x14ac:dyDescent="0.25">
      <c r="B28" s="147"/>
      <c r="C28" s="147"/>
      <c r="D28" s="399"/>
      <c r="E28" s="491" t="s">
        <v>16</v>
      </c>
      <c r="F28" s="492"/>
      <c r="G28" s="492"/>
      <c r="H28" s="493"/>
      <c r="I28" s="494" t="s">
        <v>0</v>
      </c>
      <c r="J28" s="495"/>
      <c r="K28" s="495"/>
      <c r="L28" s="496"/>
      <c r="M28" s="497" t="s">
        <v>6</v>
      </c>
      <c r="N28" s="498"/>
      <c r="O28" s="438" t="s">
        <v>165</v>
      </c>
      <c r="P28" s="499" t="s">
        <v>7</v>
      </c>
    </row>
    <row r="29" spans="2:16" ht="39.6" customHeight="1" x14ac:dyDescent="0.25">
      <c r="B29" s="158" t="s">
        <v>99</v>
      </c>
      <c r="C29" s="158" t="s">
        <v>101</v>
      </c>
      <c r="D29" s="397" t="s">
        <v>356</v>
      </c>
      <c r="E29" s="147" t="s">
        <v>8</v>
      </c>
      <c r="F29" s="147" t="s">
        <v>9</v>
      </c>
      <c r="G29" s="193" t="s">
        <v>10</v>
      </c>
      <c r="H29" s="194" t="s">
        <v>15</v>
      </c>
      <c r="I29" s="197" t="s">
        <v>11</v>
      </c>
      <c r="J29" s="197" t="s">
        <v>12</v>
      </c>
      <c r="K29" s="197" t="s">
        <v>13</v>
      </c>
      <c r="L29" s="197" t="s">
        <v>144</v>
      </c>
      <c r="M29" s="236"/>
      <c r="N29" s="432"/>
      <c r="O29" s="432"/>
      <c r="P29" s="500"/>
    </row>
    <row r="30" spans="2:16" ht="12" customHeight="1" x14ac:dyDescent="0.25">
      <c r="B30" s="146"/>
      <c r="C30" s="146"/>
      <c r="D30" s="400"/>
      <c r="E30" s="146"/>
      <c r="F30" s="146"/>
      <c r="G30" s="192"/>
      <c r="H30" s="195"/>
      <c r="I30" s="196"/>
      <c r="J30" s="196"/>
      <c r="K30" s="196"/>
      <c r="L30" s="196"/>
      <c r="M30" s="237" t="s">
        <v>153</v>
      </c>
      <c r="N30" s="237" t="s">
        <v>164</v>
      </c>
      <c r="O30" s="237" t="s">
        <v>163</v>
      </c>
      <c r="P30" s="238" t="s">
        <v>153</v>
      </c>
    </row>
    <row r="31" spans="2:16" x14ac:dyDescent="0.25">
      <c r="B31" s="331"/>
      <c r="C31" s="487"/>
      <c r="D31" s="488"/>
      <c r="E31" s="488"/>
      <c r="F31" s="488"/>
      <c r="G31" s="488"/>
      <c r="H31" s="488"/>
      <c r="I31" s="488"/>
      <c r="J31" s="488"/>
      <c r="K31" s="488"/>
      <c r="L31" s="488"/>
      <c r="M31" s="488"/>
      <c r="N31" s="488"/>
      <c r="O31" s="488"/>
      <c r="P31" s="489"/>
    </row>
    <row r="32" spans="2:16" x14ac:dyDescent="0.25">
      <c r="B32" s="333" t="s">
        <v>339</v>
      </c>
      <c r="C32" s="332" t="s">
        <v>456</v>
      </c>
      <c r="D32" s="404">
        <f>'AC YR 2'!H32</f>
        <v>0.25</v>
      </c>
      <c r="E32" s="344">
        <f>ATDEP*D32</f>
        <v>0.41499999999999998</v>
      </c>
      <c r="F32" s="344">
        <f>ATINT*D32</f>
        <v>0.16250000000000001</v>
      </c>
      <c r="G32" s="344">
        <f>ATTHI*D32</f>
        <v>0.03</v>
      </c>
      <c r="H32" s="344">
        <f>ATFIX*D32</f>
        <v>0.60750000000000004</v>
      </c>
      <c r="I32" s="344">
        <f>ATREP*D32</f>
        <v>0.1125</v>
      </c>
      <c r="J32" s="344">
        <f>ATFUE*D32</f>
        <v>0.33500000000000002</v>
      </c>
      <c r="K32" s="344">
        <f>ATLUB*D32</f>
        <v>0.05</v>
      </c>
      <c r="L32" s="344">
        <f>ATVAR*D32</f>
        <v>0.4975</v>
      </c>
      <c r="M32" s="344">
        <f>ATLAB*D32</f>
        <v>3.0249999999999999</v>
      </c>
      <c r="N32" s="439">
        <f>ATHRS*D32</f>
        <v>0.10803571428571428</v>
      </c>
      <c r="O32" s="434">
        <f>ATGAL*D32</f>
        <v>0.11754385964912281</v>
      </c>
      <c r="P32" s="344">
        <f>ATTOT*D32</f>
        <v>4.13</v>
      </c>
    </row>
    <row r="33" spans="2:16" x14ac:dyDescent="0.25">
      <c r="B33" s="333" t="s">
        <v>380</v>
      </c>
      <c r="C33" s="332" t="s">
        <v>456</v>
      </c>
      <c r="D33" s="404">
        <f>'AC YR 2'!H33</f>
        <v>0.25</v>
      </c>
      <c r="E33" s="344">
        <f>ATDEP*D33</f>
        <v>0.41499999999999998</v>
      </c>
      <c r="F33" s="344">
        <f>ATINT*D33</f>
        <v>0.16250000000000001</v>
      </c>
      <c r="G33" s="344">
        <f>ATTHI*D33</f>
        <v>0.03</v>
      </c>
      <c r="H33" s="344">
        <f>ATFIX*D33</f>
        <v>0.60750000000000004</v>
      </c>
      <c r="I33" s="344">
        <f>ATREP*D33</f>
        <v>0.1125</v>
      </c>
      <c r="J33" s="344">
        <f>ATFUE*D33</f>
        <v>0.33500000000000002</v>
      </c>
      <c r="K33" s="344">
        <f>ATLUB*D33</f>
        <v>0.05</v>
      </c>
      <c r="L33" s="344">
        <f>ATVAR*D33</f>
        <v>0.4975</v>
      </c>
      <c r="M33" s="344">
        <f>ATLAB*D33</f>
        <v>3.0249999999999999</v>
      </c>
      <c r="N33" s="439">
        <f>ATHRS*D33</f>
        <v>0.10803571428571428</v>
      </c>
      <c r="O33" s="434">
        <f>ATGAL*D33</f>
        <v>0.11754385964912281</v>
      </c>
      <c r="P33" s="344">
        <f>ATTOT*D33</f>
        <v>4.13</v>
      </c>
    </row>
    <row r="34" spans="2:16" ht="26.4" x14ac:dyDescent="0.25">
      <c r="B34" s="333" t="s">
        <v>469</v>
      </c>
      <c r="C34" s="332" t="s">
        <v>456</v>
      </c>
      <c r="D34" s="404">
        <f>'AC YR 2'!H34</f>
        <v>0.25</v>
      </c>
      <c r="E34" s="344">
        <f>ATDEP*D34</f>
        <v>0.41499999999999998</v>
      </c>
      <c r="F34" s="344">
        <f>ATINT*D34</f>
        <v>0.16250000000000001</v>
      </c>
      <c r="G34" s="344">
        <f>ATTHI*D34</f>
        <v>0.03</v>
      </c>
      <c r="H34" s="344">
        <f>ATFIX*D34</f>
        <v>0.60750000000000004</v>
      </c>
      <c r="I34" s="344">
        <f>ATREP*D34</f>
        <v>0.1125</v>
      </c>
      <c r="J34" s="344">
        <f>ATFUE*D34</f>
        <v>0.33500000000000002</v>
      </c>
      <c r="K34" s="344">
        <f>ATLUB*D34</f>
        <v>0.05</v>
      </c>
      <c r="L34" s="344">
        <f>ATVAR*D34</f>
        <v>0.4975</v>
      </c>
      <c r="M34" s="344">
        <f>ATLAB*D34</f>
        <v>3.0249999999999999</v>
      </c>
      <c r="N34" s="439">
        <f>ATHRS*D34</f>
        <v>0.10803571428571428</v>
      </c>
      <c r="O34" s="434">
        <f>ATGAL*D34</f>
        <v>0.11754385964912281</v>
      </c>
      <c r="P34" s="344">
        <f>ATTOT*D34</f>
        <v>4.13</v>
      </c>
    </row>
    <row r="35" spans="2:16" x14ac:dyDescent="0.25">
      <c r="B35" s="332" t="s">
        <v>441</v>
      </c>
      <c r="C35" s="332" t="s">
        <v>369</v>
      </c>
      <c r="D35" s="404">
        <f>'AC YR 2'!H23</f>
        <v>1</v>
      </c>
      <c r="E35" s="344">
        <f>TRUDEP*D35</f>
        <v>3.49</v>
      </c>
      <c r="F35" s="344">
        <f>TRUINT*D35</f>
        <v>2.34</v>
      </c>
      <c r="G35" s="344">
        <f>TRUTHI*D35</f>
        <v>0.96</v>
      </c>
      <c r="H35" s="344">
        <f>TRUFIX*D35</f>
        <v>6.79</v>
      </c>
      <c r="I35" s="344">
        <f>TRUREP*D35</f>
        <v>2.02</v>
      </c>
      <c r="J35" s="344">
        <f>TRUFUE*D35</f>
        <v>4.2699999999999996</v>
      </c>
      <c r="K35" s="344">
        <f>TRULUB*D35</f>
        <v>0.64</v>
      </c>
      <c r="L35" s="344">
        <f>TRUVAR*D35</f>
        <v>6.9299999999999988</v>
      </c>
      <c r="M35" s="344">
        <f>TRULAB*D35</f>
        <v>9.93</v>
      </c>
      <c r="N35" s="439">
        <f>TRUHRS*D35</f>
        <v>0.35464285714285715</v>
      </c>
      <c r="O35" s="434">
        <f>TRUGAL*D35</f>
        <v>1.4982456140350875</v>
      </c>
      <c r="P35" s="344">
        <f>TRUTOT*D35</f>
        <v>23.65</v>
      </c>
    </row>
    <row r="36" spans="2:16" x14ac:dyDescent="0.25">
      <c r="B36" s="331"/>
      <c r="C36" s="487"/>
      <c r="D36" s="488"/>
      <c r="E36" s="488"/>
      <c r="F36" s="488"/>
      <c r="G36" s="488"/>
      <c r="H36" s="488"/>
      <c r="I36" s="488"/>
      <c r="J36" s="488"/>
      <c r="K36" s="488"/>
      <c r="L36" s="488"/>
      <c r="M36" s="488"/>
      <c r="N36" s="488"/>
      <c r="O36" s="488"/>
      <c r="P36" s="489"/>
    </row>
    <row r="37" spans="2:16" x14ac:dyDescent="0.25">
      <c r="B37" s="148" t="s">
        <v>185</v>
      </c>
      <c r="C37" s="148"/>
      <c r="D37" s="405"/>
      <c r="E37" s="149">
        <f>SUM(E32:E36)</f>
        <v>4.7350000000000003</v>
      </c>
      <c r="F37" s="149">
        <f t="shared" ref="F37:P37" si="6">SUM(F32:F36)</f>
        <v>2.8274999999999997</v>
      </c>
      <c r="G37" s="149">
        <f t="shared" si="6"/>
        <v>1.05</v>
      </c>
      <c r="H37" s="149">
        <f t="shared" si="6"/>
        <v>8.6125000000000007</v>
      </c>
      <c r="I37" s="149">
        <f t="shared" si="6"/>
        <v>2.3574999999999999</v>
      </c>
      <c r="J37" s="149">
        <f t="shared" si="6"/>
        <v>5.2749999999999995</v>
      </c>
      <c r="K37" s="149">
        <f t="shared" si="6"/>
        <v>0.79</v>
      </c>
      <c r="L37" s="149">
        <f t="shared" si="6"/>
        <v>8.4224999999999994</v>
      </c>
      <c r="M37" s="149">
        <f t="shared" si="6"/>
        <v>19.004999999999999</v>
      </c>
      <c r="N37" s="149">
        <f t="shared" si="6"/>
        <v>0.67874999999999996</v>
      </c>
      <c r="O37" s="149">
        <f t="shared" si="6"/>
        <v>1.8508771929824559</v>
      </c>
      <c r="P37" s="149">
        <f t="shared" si="6"/>
        <v>36.04</v>
      </c>
    </row>
    <row r="39" spans="2:16" ht="21" customHeight="1" x14ac:dyDescent="0.3">
      <c r="B39" s="462" t="s">
        <v>432</v>
      </c>
      <c r="C39" s="462"/>
      <c r="D39" s="462"/>
      <c r="E39" s="462"/>
      <c r="F39" s="462"/>
      <c r="G39" s="462"/>
      <c r="H39" s="462"/>
      <c r="I39" s="462"/>
      <c r="J39" s="462"/>
      <c r="K39" s="462"/>
      <c r="L39" s="462"/>
      <c r="M39" s="462"/>
      <c r="N39" s="462"/>
      <c r="O39" s="462"/>
      <c r="P39" s="490"/>
    </row>
    <row r="40" spans="2:16" ht="12.75" customHeight="1" x14ac:dyDescent="0.25">
      <c r="B40" s="147"/>
      <c r="C40" s="147"/>
      <c r="D40" s="399"/>
      <c r="E40" s="491" t="s">
        <v>16</v>
      </c>
      <c r="F40" s="492"/>
      <c r="G40" s="492"/>
      <c r="H40" s="493"/>
      <c r="I40" s="494" t="s">
        <v>0</v>
      </c>
      <c r="J40" s="495"/>
      <c r="K40" s="495"/>
      <c r="L40" s="496"/>
      <c r="M40" s="497" t="s">
        <v>6</v>
      </c>
      <c r="N40" s="498"/>
      <c r="O40" s="438" t="s">
        <v>165</v>
      </c>
      <c r="P40" s="499" t="s">
        <v>7</v>
      </c>
    </row>
    <row r="41" spans="2:16" ht="39.6" customHeight="1" x14ac:dyDescent="0.25">
      <c r="B41" s="158" t="s">
        <v>99</v>
      </c>
      <c r="C41" s="158" t="s">
        <v>101</v>
      </c>
      <c r="D41" s="397" t="s">
        <v>356</v>
      </c>
      <c r="E41" s="147" t="s">
        <v>8</v>
      </c>
      <c r="F41" s="147" t="s">
        <v>9</v>
      </c>
      <c r="G41" s="193" t="s">
        <v>10</v>
      </c>
      <c r="H41" s="194" t="s">
        <v>15</v>
      </c>
      <c r="I41" s="197" t="s">
        <v>11</v>
      </c>
      <c r="J41" s="197" t="s">
        <v>12</v>
      </c>
      <c r="K41" s="197" t="s">
        <v>13</v>
      </c>
      <c r="L41" s="197" t="s">
        <v>144</v>
      </c>
      <c r="M41" s="236"/>
      <c r="N41" s="432"/>
      <c r="O41" s="432"/>
      <c r="P41" s="500"/>
    </row>
    <row r="42" spans="2:16" ht="12" customHeight="1" x14ac:dyDescent="0.25">
      <c r="B42" s="146"/>
      <c r="C42" s="146"/>
      <c r="D42" s="400"/>
      <c r="E42" s="146"/>
      <c r="F42" s="146"/>
      <c r="G42" s="192"/>
      <c r="H42" s="195"/>
      <c r="I42" s="196"/>
      <c r="J42" s="196"/>
      <c r="K42" s="196"/>
      <c r="L42" s="196"/>
      <c r="M42" s="237" t="s">
        <v>153</v>
      </c>
      <c r="N42" s="237" t="s">
        <v>164</v>
      </c>
      <c r="O42" s="237" t="s">
        <v>163</v>
      </c>
      <c r="P42" s="238" t="s">
        <v>153</v>
      </c>
    </row>
    <row r="43" spans="2:16" x14ac:dyDescent="0.25">
      <c r="B43" s="331"/>
      <c r="C43" s="487"/>
      <c r="D43" s="488"/>
      <c r="E43" s="488"/>
      <c r="F43" s="488"/>
      <c r="G43" s="488"/>
      <c r="H43" s="488"/>
      <c r="I43" s="488"/>
      <c r="J43" s="488"/>
      <c r="K43" s="488"/>
      <c r="L43" s="488"/>
      <c r="M43" s="488"/>
      <c r="N43" s="488"/>
      <c r="O43" s="488"/>
      <c r="P43" s="489"/>
    </row>
    <row r="44" spans="2:16" x14ac:dyDescent="0.25">
      <c r="B44" s="333" t="s">
        <v>355</v>
      </c>
      <c r="C44" s="332" t="s">
        <v>456</v>
      </c>
      <c r="D44" s="404">
        <f>'AC YR 3'!H32</f>
        <v>0.25</v>
      </c>
      <c r="E44" s="344">
        <f>ATDEP*D44</f>
        <v>0.41499999999999998</v>
      </c>
      <c r="F44" s="344">
        <f>ATINT*D44</f>
        <v>0.16250000000000001</v>
      </c>
      <c r="G44" s="344">
        <f>ATTHI*D44</f>
        <v>0.03</v>
      </c>
      <c r="H44" s="344">
        <f>ATFIX*D44</f>
        <v>0.60750000000000004</v>
      </c>
      <c r="I44" s="344">
        <f>ATREP*D44</f>
        <v>0.1125</v>
      </c>
      <c r="J44" s="344">
        <f>ATFUE*D44</f>
        <v>0.33500000000000002</v>
      </c>
      <c r="K44" s="344">
        <f>ATLUB*D44</f>
        <v>0.05</v>
      </c>
      <c r="L44" s="344">
        <f>ATVAR*D44</f>
        <v>0.4975</v>
      </c>
      <c r="M44" s="344">
        <f>ATLAB*D44</f>
        <v>3.0249999999999999</v>
      </c>
      <c r="N44" s="439">
        <f>ATHRS*D44</f>
        <v>0.10803571428571428</v>
      </c>
      <c r="O44" s="434">
        <f>ATGAL*D44</f>
        <v>0.11754385964912281</v>
      </c>
      <c r="P44" s="344">
        <f>ATTOT*D44</f>
        <v>4.13</v>
      </c>
    </row>
    <row r="45" spans="2:16" x14ac:dyDescent="0.25">
      <c r="B45" s="333" t="s">
        <v>380</v>
      </c>
      <c r="C45" s="332" t="s">
        <v>456</v>
      </c>
      <c r="D45" s="404">
        <f>'AC YR 3'!H33</f>
        <v>0.25</v>
      </c>
      <c r="E45" s="344">
        <f>ATDEP*D45</f>
        <v>0.41499999999999998</v>
      </c>
      <c r="F45" s="344">
        <f>ATINT*D45</f>
        <v>0.16250000000000001</v>
      </c>
      <c r="G45" s="344">
        <f>ATTHI*D45</f>
        <v>0.03</v>
      </c>
      <c r="H45" s="344">
        <f>ATFIX*D45</f>
        <v>0.60750000000000004</v>
      </c>
      <c r="I45" s="344">
        <f>ATREP*D45</f>
        <v>0.1125</v>
      </c>
      <c r="J45" s="344">
        <f>ATFUE*D45</f>
        <v>0.33500000000000002</v>
      </c>
      <c r="K45" s="344">
        <f>ATLUB*D45</f>
        <v>0.05</v>
      </c>
      <c r="L45" s="344">
        <f>ATVAR*D45</f>
        <v>0.4975</v>
      </c>
      <c r="M45" s="344">
        <f>ATLAB*D45</f>
        <v>3.0249999999999999</v>
      </c>
      <c r="N45" s="439">
        <f>ATHRS*D45</f>
        <v>0.10803571428571428</v>
      </c>
      <c r="O45" s="434">
        <f>ATGAL*D45</f>
        <v>0.11754385964912281</v>
      </c>
      <c r="P45" s="344">
        <f>ATTOT*D45</f>
        <v>4.13</v>
      </c>
    </row>
    <row r="46" spans="2:16" ht="26.4" x14ac:dyDescent="0.25">
      <c r="B46" s="333" t="s">
        <v>469</v>
      </c>
      <c r="C46" s="332" t="s">
        <v>456</v>
      </c>
      <c r="D46" s="404">
        <f>'AC YR 3'!H34</f>
        <v>0.25</v>
      </c>
      <c r="E46" s="344">
        <f>ATDEP*D46</f>
        <v>0.41499999999999998</v>
      </c>
      <c r="F46" s="344">
        <f>ATINT*D46</f>
        <v>0.16250000000000001</v>
      </c>
      <c r="G46" s="344">
        <f>ATTHI*D46</f>
        <v>0.03</v>
      </c>
      <c r="H46" s="344">
        <f>ATFIX*D46</f>
        <v>0.60750000000000004</v>
      </c>
      <c r="I46" s="344">
        <f>ATREP*D46</f>
        <v>0.1125</v>
      </c>
      <c r="J46" s="344">
        <f>ATFUE*D46</f>
        <v>0.33500000000000002</v>
      </c>
      <c r="K46" s="344">
        <f>ATLUB*D46</f>
        <v>0.05</v>
      </c>
      <c r="L46" s="344">
        <f>ATVAR*D46</f>
        <v>0.4975</v>
      </c>
      <c r="M46" s="344">
        <f>ATLAB*D46</f>
        <v>3.0249999999999999</v>
      </c>
      <c r="N46" s="439">
        <f>ATHRS*D46</f>
        <v>0.10803571428571428</v>
      </c>
      <c r="O46" s="434">
        <f>ATGAL*D46</f>
        <v>0.11754385964912281</v>
      </c>
      <c r="P46" s="344">
        <f>ATTOT*D46</f>
        <v>4.13</v>
      </c>
    </row>
    <row r="47" spans="2:16" x14ac:dyDescent="0.25">
      <c r="B47" s="214"/>
      <c r="C47" s="214"/>
      <c r="D47" s="404"/>
      <c r="E47" s="329"/>
      <c r="F47" s="329"/>
      <c r="G47" s="329"/>
      <c r="H47" s="329"/>
      <c r="I47" s="329"/>
      <c r="J47" s="329"/>
      <c r="K47" s="329"/>
      <c r="L47" s="329"/>
      <c r="M47" s="329"/>
      <c r="N47" s="345"/>
      <c r="O47" s="345"/>
      <c r="P47" s="329"/>
    </row>
    <row r="48" spans="2:16" x14ac:dyDescent="0.25">
      <c r="B48" s="331"/>
      <c r="C48" s="487"/>
      <c r="D48" s="488"/>
      <c r="E48" s="488"/>
      <c r="F48" s="488"/>
      <c r="G48" s="488"/>
      <c r="H48" s="488"/>
      <c r="I48" s="488"/>
      <c r="J48" s="488"/>
      <c r="K48" s="488"/>
      <c r="L48" s="488"/>
      <c r="M48" s="488"/>
      <c r="N48" s="488"/>
      <c r="O48" s="488"/>
      <c r="P48" s="489"/>
    </row>
    <row r="49" spans="2:16" x14ac:dyDescent="0.25">
      <c r="B49" s="148" t="s">
        <v>185</v>
      </c>
      <c r="C49" s="148"/>
      <c r="D49" s="405"/>
      <c r="E49" s="149">
        <f>SUM(E44:E48)</f>
        <v>1.2449999999999999</v>
      </c>
      <c r="F49" s="149">
        <f t="shared" ref="F49:P49" si="7">SUM(F44:F48)</f>
        <v>0.48750000000000004</v>
      </c>
      <c r="G49" s="149">
        <f t="shared" si="7"/>
        <v>0.09</v>
      </c>
      <c r="H49" s="149">
        <f t="shared" si="7"/>
        <v>1.8225000000000002</v>
      </c>
      <c r="I49" s="149">
        <f t="shared" si="7"/>
        <v>0.33750000000000002</v>
      </c>
      <c r="J49" s="149">
        <f t="shared" si="7"/>
        <v>1.0050000000000001</v>
      </c>
      <c r="K49" s="149">
        <f t="shared" si="7"/>
        <v>0.15000000000000002</v>
      </c>
      <c r="L49" s="149">
        <f t="shared" si="7"/>
        <v>1.4924999999999999</v>
      </c>
      <c r="M49" s="149">
        <f t="shared" si="7"/>
        <v>9.0749999999999993</v>
      </c>
      <c r="N49" s="433">
        <f t="shared" si="7"/>
        <v>0.32410714285714282</v>
      </c>
      <c r="O49" s="433">
        <f t="shared" si="7"/>
        <v>0.35263157894736841</v>
      </c>
      <c r="P49" s="149">
        <f t="shared" si="7"/>
        <v>12.39</v>
      </c>
    </row>
    <row r="51" spans="2:16" ht="21" customHeight="1" x14ac:dyDescent="0.3">
      <c r="B51" s="462" t="s">
        <v>433</v>
      </c>
      <c r="C51" s="462"/>
      <c r="D51" s="462"/>
      <c r="E51" s="462"/>
      <c r="F51" s="462"/>
      <c r="G51" s="462"/>
      <c r="H51" s="462"/>
      <c r="I51" s="462"/>
      <c r="J51" s="462"/>
      <c r="K51" s="462"/>
      <c r="L51" s="462"/>
      <c r="M51" s="462"/>
      <c r="N51" s="462"/>
      <c r="O51" s="462"/>
      <c r="P51" s="490"/>
    </row>
    <row r="52" spans="2:16" ht="12.75" customHeight="1" x14ac:dyDescent="0.25">
      <c r="B52" s="147"/>
      <c r="C52" s="147"/>
      <c r="D52" s="399"/>
      <c r="E52" s="491" t="s">
        <v>16</v>
      </c>
      <c r="F52" s="492"/>
      <c r="G52" s="492"/>
      <c r="H52" s="493"/>
      <c r="I52" s="494" t="s">
        <v>0</v>
      </c>
      <c r="J52" s="495"/>
      <c r="K52" s="495"/>
      <c r="L52" s="496"/>
      <c r="M52" s="497" t="s">
        <v>6</v>
      </c>
      <c r="N52" s="498"/>
      <c r="O52" s="438" t="s">
        <v>165</v>
      </c>
      <c r="P52" s="499" t="s">
        <v>7</v>
      </c>
    </row>
    <row r="53" spans="2:16" ht="39.6" customHeight="1" x14ac:dyDescent="0.25">
      <c r="B53" s="158" t="s">
        <v>99</v>
      </c>
      <c r="C53" s="158" t="s">
        <v>101</v>
      </c>
      <c r="D53" s="397" t="s">
        <v>356</v>
      </c>
      <c r="E53" s="147" t="s">
        <v>8</v>
      </c>
      <c r="F53" s="147" t="s">
        <v>9</v>
      </c>
      <c r="G53" s="193" t="s">
        <v>10</v>
      </c>
      <c r="H53" s="194" t="s">
        <v>15</v>
      </c>
      <c r="I53" s="197" t="s">
        <v>11</v>
      </c>
      <c r="J53" s="197" t="s">
        <v>12</v>
      </c>
      <c r="K53" s="197" t="s">
        <v>13</v>
      </c>
      <c r="L53" s="197" t="s">
        <v>144</v>
      </c>
      <c r="M53" s="236"/>
      <c r="N53" s="432"/>
      <c r="O53" s="432"/>
      <c r="P53" s="500"/>
    </row>
    <row r="54" spans="2:16" ht="12" customHeight="1" x14ac:dyDescent="0.25">
      <c r="B54" s="146"/>
      <c r="C54" s="146"/>
      <c r="D54" s="400"/>
      <c r="E54" s="146"/>
      <c r="F54" s="146"/>
      <c r="G54" s="192"/>
      <c r="H54" s="195"/>
      <c r="I54" s="196"/>
      <c r="J54" s="196"/>
      <c r="K54" s="196"/>
      <c r="L54" s="196"/>
      <c r="M54" s="237" t="s">
        <v>153</v>
      </c>
      <c r="N54" s="237" t="s">
        <v>164</v>
      </c>
      <c r="O54" s="237" t="s">
        <v>163</v>
      </c>
      <c r="P54" s="238" t="s">
        <v>153</v>
      </c>
    </row>
    <row r="55" spans="2:16" x14ac:dyDescent="0.25">
      <c r="B55" s="331"/>
      <c r="C55" s="487"/>
      <c r="D55" s="488"/>
      <c r="E55" s="488"/>
      <c r="F55" s="488"/>
      <c r="G55" s="488"/>
      <c r="H55" s="488"/>
      <c r="I55" s="488"/>
      <c r="J55" s="488"/>
      <c r="K55" s="488"/>
      <c r="L55" s="488"/>
      <c r="M55" s="488"/>
      <c r="N55" s="488"/>
      <c r="O55" s="488"/>
      <c r="P55" s="489"/>
    </row>
    <row r="56" spans="2:16" x14ac:dyDescent="0.25">
      <c r="B56" s="332" t="s">
        <v>442</v>
      </c>
      <c r="C56" s="332" t="s">
        <v>357</v>
      </c>
      <c r="D56" s="407">
        <f>'AC YR 4'!H32</f>
        <v>1</v>
      </c>
      <c r="E56" s="344">
        <f>JDDEP*D56</f>
        <v>0.65</v>
      </c>
      <c r="F56" s="344">
        <f>JDINT*D56</f>
        <v>0.53</v>
      </c>
      <c r="G56" s="344">
        <f>JDTHI*D56</f>
        <v>0.1</v>
      </c>
      <c r="H56" s="344">
        <f>JDFIX*D56</f>
        <v>1.2800000000000002</v>
      </c>
      <c r="I56" s="344">
        <f>JDREP*D56</f>
        <v>0.46</v>
      </c>
      <c r="J56" s="344">
        <f>JDFUE*D56</f>
        <v>3.26</v>
      </c>
      <c r="K56" s="344">
        <f>JDLUB*D56</f>
        <v>0.49</v>
      </c>
      <c r="L56" s="344">
        <f>JDVAR*D56</f>
        <v>4.21</v>
      </c>
      <c r="M56" s="344">
        <f>JDLAB*D56</f>
        <v>7.56</v>
      </c>
      <c r="N56" s="439">
        <f>JDHRS*D56</f>
        <v>0.26999999999999996</v>
      </c>
      <c r="O56" s="434">
        <f>JDGAL*D56</f>
        <v>1.1438596491228068</v>
      </c>
      <c r="P56" s="344">
        <f>JDTOT*D56</f>
        <v>13.05</v>
      </c>
    </row>
    <row r="57" spans="2:16" x14ac:dyDescent="0.25">
      <c r="B57" s="332" t="s">
        <v>443</v>
      </c>
      <c r="C57" s="332" t="s">
        <v>369</v>
      </c>
      <c r="D57" s="407">
        <f>'AC YR 4'!H25</f>
        <v>1</v>
      </c>
      <c r="E57" s="344">
        <f>TRUDEP*D57</f>
        <v>3.49</v>
      </c>
      <c r="F57" s="344">
        <f>TRUINT*D57</f>
        <v>2.34</v>
      </c>
      <c r="G57" s="344">
        <f>TRUTHI*D57</f>
        <v>0.96</v>
      </c>
      <c r="H57" s="344">
        <f>TRUFIX*D57</f>
        <v>6.79</v>
      </c>
      <c r="I57" s="344">
        <f>TRUREP*D57</f>
        <v>2.02</v>
      </c>
      <c r="J57" s="344">
        <f>TRUFUE*D57</f>
        <v>4.2699999999999996</v>
      </c>
      <c r="K57" s="344">
        <f>TRULUB*D57</f>
        <v>0.64</v>
      </c>
      <c r="L57" s="344">
        <f>TRUVAR*D57</f>
        <v>6.9299999999999988</v>
      </c>
      <c r="M57" s="344">
        <f>TRULAB*D57</f>
        <v>9.93</v>
      </c>
      <c r="N57" s="439">
        <f>TRUHRS*D57</f>
        <v>0.35464285714285715</v>
      </c>
      <c r="O57" s="434">
        <f>TRUGAL*D57</f>
        <v>1.4982456140350875</v>
      </c>
      <c r="P57" s="344">
        <f>TRUTOT*D57</f>
        <v>23.65</v>
      </c>
    </row>
    <row r="58" spans="2:16" ht="26.4" x14ac:dyDescent="0.25">
      <c r="B58" s="333" t="s">
        <v>469</v>
      </c>
      <c r="C58" s="332" t="s">
        <v>456</v>
      </c>
      <c r="D58" s="404">
        <f>'AC YR 4'!H33</f>
        <v>0.05</v>
      </c>
      <c r="E58" s="344">
        <f>ATDEP*D58</f>
        <v>8.3000000000000004E-2</v>
      </c>
      <c r="F58" s="344">
        <f>ATINT*D58</f>
        <v>3.2500000000000001E-2</v>
      </c>
      <c r="G58" s="344">
        <f>ATTHI*D58</f>
        <v>6.0000000000000001E-3</v>
      </c>
      <c r="H58" s="344">
        <f>ATFIX*D58</f>
        <v>0.12150000000000001</v>
      </c>
      <c r="I58" s="344">
        <f>ATREP*D58</f>
        <v>2.2500000000000003E-2</v>
      </c>
      <c r="J58" s="344">
        <f>ATFUE*D58</f>
        <v>6.7000000000000004E-2</v>
      </c>
      <c r="K58" s="344">
        <f>ATLUB*D58</f>
        <v>1.0000000000000002E-2</v>
      </c>
      <c r="L58" s="344">
        <f>ATVAR*D58</f>
        <v>9.9500000000000005E-2</v>
      </c>
      <c r="M58" s="344">
        <f>ATLAB*D58</f>
        <v>0.60499999999999998</v>
      </c>
      <c r="N58" s="439">
        <f>ATHRS*D58</f>
        <v>2.1607142857142856E-2</v>
      </c>
      <c r="O58" s="434">
        <f>ATGAL*D58</f>
        <v>2.3508771929824562E-2</v>
      </c>
      <c r="P58" s="344">
        <f>ATTOT*D58</f>
        <v>0.82600000000000007</v>
      </c>
    </row>
    <row r="59" spans="2:16" x14ac:dyDescent="0.25">
      <c r="B59" s="331"/>
      <c r="C59" s="487"/>
      <c r="D59" s="488"/>
      <c r="E59" s="488"/>
      <c r="F59" s="488"/>
      <c r="G59" s="488"/>
      <c r="H59" s="488"/>
      <c r="I59" s="488"/>
      <c r="J59" s="488"/>
      <c r="K59" s="488"/>
      <c r="L59" s="488"/>
      <c r="M59" s="488"/>
      <c r="N59" s="488"/>
      <c r="O59" s="488"/>
      <c r="P59" s="489"/>
    </row>
    <row r="60" spans="2:16" x14ac:dyDescent="0.25">
      <c r="B60" s="148" t="s">
        <v>185</v>
      </c>
      <c r="C60" s="148"/>
      <c r="D60" s="405"/>
      <c r="E60" s="149">
        <f>SUM(E56:E59)</f>
        <v>4.2230000000000008</v>
      </c>
      <c r="F60" s="149">
        <f t="shared" ref="F60:P60" si="8">SUM(F56:F59)</f>
        <v>2.9025000000000003</v>
      </c>
      <c r="G60" s="149">
        <f t="shared" si="8"/>
        <v>1.0660000000000001</v>
      </c>
      <c r="H60" s="149">
        <f t="shared" si="8"/>
        <v>8.1914999999999996</v>
      </c>
      <c r="I60" s="149">
        <f t="shared" si="8"/>
        <v>2.5024999999999999</v>
      </c>
      <c r="J60" s="149">
        <f t="shared" si="8"/>
        <v>7.5969999999999995</v>
      </c>
      <c r="K60" s="149">
        <f t="shared" si="8"/>
        <v>1.1399999999999999</v>
      </c>
      <c r="L60" s="149">
        <f t="shared" si="8"/>
        <v>11.2395</v>
      </c>
      <c r="M60" s="149">
        <f t="shared" si="8"/>
        <v>18.094999999999999</v>
      </c>
      <c r="N60" s="433">
        <f t="shared" si="8"/>
        <v>0.64624999999999988</v>
      </c>
      <c r="O60" s="433">
        <f t="shared" si="8"/>
        <v>2.6656140350877191</v>
      </c>
      <c r="P60" s="149">
        <f t="shared" si="8"/>
        <v>37.526000000000003</v>
      </c>
    </row>
    <row r="62" spans="2:16" ht="21" customHeight="1" x14ac:dyDescent="0.3">
      <c r="B62" s="462" t="s">
        <v>434</v>
      </c>
      <c r="C62" s="462"/>
      <c r="D62" s="462"/>
      <c r="E62" s="462"/>
      <c r="F62" s="462"/>
      <c r="G62" s="462"/>
      <c r="H62" s="462"/>
      <c r="I62" s="462"/>
      <c r="J62" s="462"/>
      <c r="K62" s="462"/>
      <c r="L62" s="462"/>
      <c r="M62" s="462"/>
      <c r="N62" s="462"/>
      <c r="O62" s="462"/>
      <c r="P62" s="490"/>
    </row>
    <row r="63" spans="2:16" ht="12.75" customHeight="1" x14ac:dyDescent="0.25">
      <c r="B63" s="147"/>
      <c r="C63" s="147"/>
      <c r="D63" s="399"/>
      <c r="E63" s="491" t="s">
        <v>16</v>
      </c>
      <c r="F63" s="492"/>
      <c r="G63" s="492"/>
      <c r="H63" s="493"/>
      <c r="I63" s="494" t="s">
        <v>0</v>
      </c>
      <c r="J63" s="495"/>
      <c r="K63" s="495"/>
      <c r="L63" s="496"/>
      <c r="M63" s="497" t="s">
        <v>6</v>
      </c>
      <c r="N63" s="498"/>
      <c r="O63" s="438" t="s">
        <v>165</v>
      </c>
      <c r="P63" s="499" t="s">
        <v>7</v>
      </c>
    </row>
    <row r="64" spans="2:16" ht="39.6" customHeight="1" x14ac:dyDescent="0.25">
      <c r="B64" s="158" t="s">
        <v>99</v>
      </c>
      <c r="C64" s="158" t="s">
        <v>101</v>
      </c>
      <c r="D64" s="397" t="s">
        <v>356</v>
      </c>
      <c r="E64" s="147" t="s">
        <v>8</v>
      </c>
      <c r="F64" s="147" t="s">
        <v>9</v>
      </c>
      <c r="G64" s="193" t="s">
        <v>10</v>
      </c>
      <c r="H64" s="194" t="s">
        <v>15</v>
      </c>
      <c r="I64" s="197" t="s">
        <v>11</v>
      </c>
      <c r="J64" s="197" t="s">
        <v>12</v>
      </c>
      <c r="K64" s="197" t="s">
        <v>13</v>
      </c>
      <c r="L64" s="197" t="s">
        <v>144</v>
      </c>
      <c r="M64" s="236"/>
      <c r="N64" s="432"/>
      <c r="O64" s="432"/>
      <c r="P64" s="500"/>
    </row>
    <row r="65" spans="2:17" ht="12" customHeight="1" x14ac:dyDescent="0.25">
      <c r="B65" s="146"/>
      <c r="C65" s="146"/>
      <c r="D65" s="400"/>
      <c r="E65" s="146"/>
      <c r="F65" s="146"/>
      <c r="G65" s="192"/>
      <c r="H65" s="195"/>
      <c r="I65" s="196"/>
      <c r="J65" s="196"/>
      <c r="K65" s="196"/>
      <c r="L65" s="196"/>
      <c r="M65" s="237" t="s">
        <v>153</v>
      </c>
      <c r="N65" s="237" t="s">
        <v>164</v>
      </c>
      <c r="O65" s="237" t="s">
        <v>163</v>
      </c>
      <c r="P65" s="238" t="s">
        <v>153</v>
      </c>
    </row>
    <row r="66" spans="2:17" x14ac:dyDescent="0.25">
      <c r="B66" s="331"/>
      <c r="C66" s="487"/>
      <c r="D66" s="488"/>
      <c r="E66" s="488"/>
      <c r="F66" s="488"/>
      <c r="G66" s="488"/>
      <c r="H66" s="488"/>
      <c r="I66" s="488"/>
      <c r="J66" s="488"/>
      <c r="K66" s="488"/>
      <c r="L66" s="488"/>
      <c r="M66" s="488"/>
      <c r="N66" s="488"/>
      <c r="O66" s="488"/>
      <c r="P66" s="489"/>
    </row>
    <row r="67" spans="2:17" x14ac:dyDescent="0.25">
      <c r="B67" s="332" t="s">
        <v>444</v>
      </c>
      <c r="C67" s="332" t="s">
        <v>369</v>
      </c>
      <c r="D67" s="407">
        <f>'AC YR 5'!H25</f>
        <v>0.1</v>
      </c>
      <c r="E67" s="344">
        <f>TRUDEP*D67</f>
        <v>0.34900000000000003</v>
      </c>
      <c r="F67" s="344">
        <f>TRUINT*D67</f>
        <v>0.23399999999999999</v>
      </c>
      <c r="G67" s="344">
        <f>TRUTHI*D67</f>
        <v>9.6000000000000002E-2</v>
      </c>
      <c r="H67" s="344">
        <f>TRUFIX*D67</f>
        <v>0.67900000000000005</v>
      </c>
      <c r="I67" s="344">
        <f>TRUREP*D67</f>
        <v>0.20200000000000001</v>
      </c>
      <c r="J67" s="344">
        <f>TRUFUE*D67</f>
        <v>0.42699999999999999</v>
      </c>
      <c r="K67" s="344">
        <f>TRULUB*D67</f>
        <v>6.4000000000000001E-2</v>
      </c>
      <c r="L67" s="344">
        <f>TRUVAR*D67</f>
        <v>0.69299999999999995</v>
      </c>
      <c r="M67" s="344">
        <f>TRULAB*D67</f>
        <v>0.99299999999999999</v>
      </c>
      <c r="N67" s="439">
        <f>TRUHRS*D67</f>
        <v>3.5464285714285719E-2</v>
      </c>
      <c r="O67" s="434">
        <f>TRUGAL*D67</f>
        <v>0.14982456140350875</v>
      </c>
      <c r="P67" s="344">
        <f>TRUTOT*D67</f>
        <v>2.3649999999999998</v>
      </c>
    </row>
    <row r="68" spans="2:17" x14ac:dyDescent="0.25">
      <c r="B68" s="333" t="s">
        <v>339</v>
      </c>
      <c r="C68" s="332" t="s">
        <v>456</v>
      </c>
      <c r="D68" s="407">
        <f>'AC YR 5'!H32</f>
        <v>0.2</v>
      </c>
      <c r="E68" s="344">
        <f>ATDEP*D68</f>
        <v>0.33200000000000002</v>
      </c>
      <c r="F68" s="344">
        <f>ATINT*D68</f>
        <v>0.13</v>
      </c>
      <c r="G68" s="344">
        <f>ATTHI*D68</f>
        <v>2.4E-2</v>
      </c>
      <c r="H68" s="344">
        <f>ATFIX*D68</f>
        <v>0.48600000000000004</v>
      </c>
      <c r="I68" s="344">
        <f>ATREP*D68</f>
        <v>9.0000000000000011E-2</v>
      </c>
      <c r="J68" s="344">
        <f>ATFUE*D68</f>
        <v>0.26800000000000002</v>
      </c>
      <c r="K68" s="344">
        <f>ATLUB*D68</f>
        <v>4.0000000000000008E-2</v>
      </c>
      <c r="L68" s="344">
        <f>ATVAR*D68</f>
        <v>0.39800000000000002</v>
      </c>
      <c r="M68" s="344">
        <f>ATLAB*D68</f>
        <v>2.42</v>
      </c>
      <c r="N68" s="439">
        <f>ATHRS*D68</f>
        <v>8.6428571428571424E-2</v>
      </c>
      <c r="O68" s="434">
        <f>ATGAL*D68</f>
        <v>9.4035087719298249E-2</v>
      </c>
      <c r="P68" s="344">
        <f>ATTOT*D68</f>
        <v>3.3040000000000003</v>
      </c>
      <c r="Q68" s="28" t="s">
        <v>366</v>
      </c>
    </row>
    <row r="69" spans="2:17" x14ac:dyDescent="0.25">
      <c r="B69" s="333" t="s">
        <v>380</v>
      </c>
      <c r="C69" s="332" t="s">
        <v>456</v>
      </c>
      <c r="D69" s="407">
        <f>'AC YR 5'!H33</f>
        <v>0.1</v>
      </c>
      <c r="E69" s="344">
        <f>ATDEP*D69</f>
        <v>0.16600000000000001</v>
      </c>
      <c r="F69" s="344">
        <f>ATINT*D69</f>
        <v>6.5000000000000002E-2</v>
      </c>
      <c r="G69" s="344">
        <f>ATTHI*D69</f>
        <v>1.2E-2</v>
      </c>
      <c r="H69" s="344">
        <f>ATFIX*D69</f>
        <v>0.24300000000000002</v>
      </c>
      <c r="I69" s="344">
        <f>ATREP*D69</f>
        <v>4.5000000000000005E-2</v>
      </c>
      <c r="J69" s="344">
        <f>ATFUE*D69</f>
        <v>0.13400000000000001</v>
      </c>
      <c r="K69" s="344">
        <f>ATLUB*D69</f>
        <v>2.0000000000000004E-2</v>
      </c>
      <c r="L69" s="344">
        <f>ATVAR*D69</f>
        <v>0.19900000000000001</v>
      </c>
      <c r="M69" s="344">
        <f>ATLAB*D69</f>
        <v>1.21</v>
      </c>
      <c r="N69" s="439">
        <f>ATHRS*D69</f>
        <v>4.3214285714285712E-2</v>
      </c>
      <c r="O69" s="434">
        <f>ATGAL*D69</f>
        <v>4.7017543859649125E-2</v>
      </c>
      <c r="P69" s="344">
        <f>ATTOT*D69</f>
        <v>1.6520000000000001</v>
      </c>
    </row>
    <row r="70" spans="2:17" ht="26.4" x14ac:dyDescent="0.25">
      <c r="B70" s="333" t="s">
        <v>469</v>
      </c>
      <c r="C70" s="332" t="s">
        <v>456</v>
      </c>
      <c r="D70" s="404">
        <f>'AC YR 5'!H34</f>
        <v>0.1</v>
      </c>
      <c r="E70" s="344">
        <f>ATDEP*D70</f>
        <v>0.16600000000000001</v>
      </c>
      <c r="F70" s="344">
        <f>ATINT*D70</f>
        <v>6.5000000000000002E-2</v>
      </c>
      <c r="G70" s="344">
        <f>ATTHI*D70</f>
        <v>1.2E-2</v>
      </c>
      <c r="H70" s="344">
        <f>ATFIX*D70</f>
        <v>0.24300000000000002</v>
      </c>
      <c r="I70" s="344">
        <f>ATREP*D70</f>
        <v>4.5000000000000005E-2</v>
      </c>
      <c r="J70" s="344">
        <f>ATFUE*D70</f>
        <v>0.13400000000000001</v>
      </c>
      <c r="K70" s="344">
        <f>ATLUB*D70</f>
        <v>2.0000000000000004E-2</v>
      </c>
      <c r="L70" s="344">
        <f>ATVAR*D70</f>
        <v>0.19900000000000001</v>
      </c>
      <c r="M70" s="344">
        <f>ATLAB*D70</f>
        <v>1.21</v>
      </c>
      <c r="N70" s="439">
        <f>ATHRS*D70</f>
        <v>4.3214285714285712E-2</v>
      </c>
      <c r="O70" s="434">
        <f>ATGAL*D70</f>
        <v>4.7017543859649125E-2</v>
      </c>
      <c r="P70" s="344">
        <f>ATTOT*D70</f>
        <v>1.6520000000000001</v>
      </c>
    </row>
    <row r="71" spans="2:17" x14ac:dyDescent="0.25">
      <c r="B71" s="331"/>
      <c r="C71" s="487"/>
      <c r="D71" s="488"/>
      <c r="E71" s="488"/>
      <c r="F71" s="488"/>
      <c r="G71" s="488"/>
      <c r="H71" s="488"/>
      <c r="I71" s="488"/>
      <c r="J71" s="488"/>
      <c r="K71" s="488"/>
      <c r="L71" s="488"/>
      <c r="M71" s="488"/>
      <c r="N71" s="488"/>
      <c r="O71" s="488"/>
      <c r="P71" s="489"/>
    </row>
    <row r="72" spans="2:17" x14ac:dyDescent="0.25">
      <c r="B72" s="148" t="s">
        <v>185</v>
      </c>
      <c r="C72" s="148"/>
      <c r="D72" s="405"/>
      <c r="E72" s="149">
        <f>SUM(E67:E71)</f>
        <v>1.0130000000000001</v>
      </c>
      <c r="F72" s="149">
        <f t="shared" ref="F72:P72" si="9">SUM(F67:F71)</f>
        <v>0.49399999999999999</v>
      </c>
      <c r="G72" s="149">
        <f t="shared" si="9"/>
        <v>0.14400000000000002</v>
      </c>
      <c r="H72" s="149">
        <f t="shared" si="9"/>
        <v>1.6510000000000002</v>
      </c>
      <c r="I72" s="149">
        <f t="shared" si="9"/>
        <v>0.38200000000000001</v>
      </c>
      <c r="J72" s="149">
        <f t="shared" si="9"/>
        <v>0.96300000000000008</v>
      </c>
      <c r="K72" s="149">
        <f t="shared" si="9"/>
        <v>0.14400000000000002</v>
      </c>
      <c r="L72" s="149">
        <f t="shared" si="9"/>
        <v>1.4890000000000001</v>
      </c>
      <c r="M72" s="149">
        <f t="shared" si="9"/>
        <v>5.8329999999999993</v>
      </c>
      <c r="N72" s="433">
        <f t="shared" si="9"/>
        <v>0.20832142857142855</v>
      </c>
      <c r="O72" s="433">
        <f t="shared" si="9"/>
        <v>0.33789473684210525</v>
      </c>
      <c r="P72" s="149">
        <f t="shared" si="9"/>
        <v>8.9730000000000008</v>
      </c>
    </row>
    <row r="74" spans="2:17" ht="21" customHeight="1" x14ac:dyDescent="0.3">
      <c r="B74" s="462" t="s">
        <v>435</v>
      </c>
      <c r="C74" s="462"/>
      <c r="D74" s="462"/>
      <c r="E74" s="462"/>
      <c r="F74" s="462"/>
      <c r="G74" s="462"/>
      <c r="H74" s="462"/>
      <c r="I74" s="462"/>
      <c r="J74" s="462"/>
      <c r="K74" s="462"/>
      <c r="L74" s="462"/>
      <c r="M74" s="462"/>
      <c r="N74" s="462"/>
      <c r="O74" s="462"/>
      <c r="P74" s="490"/>
    </row>
    <row r="75" spans="2:17" ht="12.75" customHeight="1" x14ac:dyDescent="0.25">
      <c r="B75" s="147"/>
      <c r="C75" s="147"/>
      <c r="D75" s="399"/>
      <c r="E75" s="491" t="s">
        <v>16</v>
      </c>
      <c r="F75" s="492"/>
      <c r="G75" s="492"/>
      <c r="H75" s="493"/>
      <c r="I75" s="494" t="s">
        <v>0</v>
      </c>
      <c r="J75" s="495"/>
      <c r="K75" s="495"/>
      <c r="L75" s="496"/>
      <c r="M75" s="497" t="s">
        <v>6</v>
      </c>
      <c r="N75" s="498"/>
      <c r="O75" s="438" t="s">
        <v>165</v>
      </c>
      <c r="P75" s="499" t="s">
        <v>7</v>
      </c>
    </row>
    <row r="76" spans="2:17" ht="39.6" customHeight="1" x14ac:dyDescent="0.25">
      <c r="B76" s="158" t="s">
        <v>99</v>
      </c>
      <c r="C76" s="158" t="s">
        <v>101</v>
      </c>
      <c r="D76" s="397" t="s">
        <v>356</v>
      </c>
      <c r="E76" s="147" t="s">
        <v>8</v>
      </c>
      <c r="F76" s="147" t="s">
        <v>9</v>
      </c>
      <c r="G76" s="193" t="s">
        <v>10</v>
      </c>
      <c r="H76" s="194" t="s">
        <v>15</v>
      </c>
      <c r="I76" s="197" t="s">
        <v>11</v>
      </c>
      <c r="J76" s="197" t="s">
        <v>12</v>
      </c>
      <c r="K76" s="197" t="s">
        <v>13</v>
      </c>
      <c r="L76" s="197" t="s">
        <v>144</v>
      </c>
      <c r="M76" s="236"/>
      <c r="N76" s="432"/>
      <c r="O76" s="432"/>
      <c r="P76" s="500"/>
    </row>
    <row r="77" spans="2:17" ht="12" customHeight="1" x14ac:dyDescent="0.25">
      <c r="B77" s="146"/>
      <c r="C77" s="146"/>
      <c r="D77" s="400"/>
      <c r="E77" s="146"/>
      <c r="F77" s="146"/>
      <c r="G77" s="192"/>
      <c r="H77" s="195"/>
      <c r="I77" s="196"/>
      <c r="J77" s="196"/>
      <c r="K77" s="196"/>
      <c r="L77" s="196"/>
      <c r="M77" s="237" t="s">
        <v>153</v>
      </c>
      <c r="N77" s="237" t="s">
        <v>164</v>
      </c>
      <c r="O77" s="237" t="s">
        <v>163</v>
      </c>
      <c r="P77" s="238" t="s">
        <v>153</v>
      </c>
    </row>
    <row r="78" spans="2:17" x14ac:dyDescent="0.25">
      <c r="B78" s="331"/>
      <c r="C78" s="487"/>
      <c r="D78" s="488"/>
      <c r="E78" s="488"/>
      <c r="F78" s="488"/>
      <c r="G78" s="488"/>
      <c r="H78" s="488"/>
      <c r="I78" s="488"/>
      <c r="J78" s="488"/>
      <c r="K78" s="488"/>
      <c r="L78" s="488"/>
      <c r="M78" s="488"/>
      <c r="N78" s="488"/>
      <c r="O78" s="488"/>
      <c r="P78" s="489"/>
    </row>
    <row r="79" spans="2:17" x14ac:dyDescent="0.25">
      <c r="B79" s="332" t="s">
        <v>444</v>
      </c>
      <c r="C79" s="332" t="s">
        <v>369</v>
      </c>
      <c r="D79" s="404">
        <f>'AC YR 6'!H25</f>
        <v>0.1</v>
      </c>
      <c r="E79" s="344">
        <f>TRUDEP*D79</f>
        <v>0.34900000000000003</v>
      </c>
      <c r="F79" s="344">
        <f>TRUINT*D79</f>
        <v>0.23399999999999999</v>
      </c>
      <c r="G79" s="344">
        <f>TRUTHI*D79</f>
        <v>9.6000000000000002E-2</v>
      </c>
      <c r="H79" s="344">
        <f>TRUFIX*D79</f>
        <v>0.67900000000000005</v>
      </c>
      <c r="I79" s="344">
        <f>TRUREP*D79</f>
        <v>0.20200000000000001</v>
      </c>
      <c r="J79" s="344">
        <f>TRUFUE*D79</f>
        <v>0.42699999999999999</v>
      </c>
      <c r="K79" s="344">
        <f>TRULUB*D79</f>
        <v>6.4000000000000001E-2</v>
      </c>
      <c r="L79" s="344">
        <f>TRUVAR*D79</f>
        <v>0.69299999999999995</v>
      </c>
      <c r="M79" s="344">
        <f>TRULAB*D79</f>
        <v>0.99299999999999999</v>
      </c>
      <c r="N79" s="439">
        <f>TRUHRS*D79</f>
        <v>3.5464285714285719E-2</v>
      </c>
      <c r="O79" s="434">
        <f>TRUGAL*D79</f>
        <v>0.14982456140350875</v>
      </c>
      <c r="P79" s="344">
        <f>TRUTOT*D79</f>
        <v>2.3649999999999998</v>
      </c>
    </row>
    <row r="80" spans="2:17" x14ac:dyDescent="0.25">
      <c r="B80" s="333" t="s">
        <v>339</v>
      </c>
      <c r="C80" s="332" t="s">
        <v>456</v>
      </c>
      <c r="D80" s="404">
        <f>'AC YR 6'!H32</f>
        <v>0.2</v>
      </c>
      <c r="E80" s="344">
        <f>ATDEP*D80</f>
        <v>0.33200000000000002</v>
      </c>
      <c r="F80" s="344">
        <f>ATINT*D80</f>
        <v>0.13</v>
      </c>
      <c r="G80" s="344">
        <f>ATTHI*D80</f>
        <v>2.4E-2</v>
      </c>
      <c r="H80" s="344">
        <f>ATFIX*D80</f>
        <v>0.48600000000000004</v>
      </c>
      <c r="I80" s="344">
        <f>ATREP*D80</f>
        <v>9.0000000000000011E-2</v>
      </c>
      <c r="J80" s="344">
        <f>ATFUE*D80</f>
        <v>0.26800000000000002</v>
      </c>
      <c r="K80" s="344">
        <f>ATLUB*D80</f>
        <v>4.0000000000000008E-2</v>
      </c>
      <c r="L80" s="344">
        <f>ATVAR*D80</f>
        <v>0.39800000000000002</v>
      </c>
      <c r="M80" s="344">
        <f>ATLAB*D80</f>
        <v>2.42</v>
      </c>
      <c r="N80" s="439">
        <f>ATHRS*D80</f>
        <v>8.6428571428571424E-2</v>
      </c>
      <c r="O80" s="434">
        <f>ATGAL*D80</f>
        <v>9.4035087719298249E-2</v>
      </c>
      <c r="P80" s="344">
        <f>ATTOT*D80</f>
        <v>3.3040000000000003</v>
      </c>
      <c r="Q80" s="28" t="s">
        <v>366</v>
      </c>
    </row>
    <row r="81" spans="2:17" x14ac:dyDescent="0.25">
      <c r="B81" s="333" t="s">
        <v>380</v>
      </c>
      <c r="C81" s="332" t="s">
        <v>456</v>
      </c>
      <c r="D81" s="404">
        <f>'AC YR 6'!H33</f>
        <v>0.1</v>
      </c>
      <c r="E81" s="344">
        <f>ATDEP*D81</f>
        <v>0.16600000000000001</v>
      </c>
      <c r="F81" s="344">
        <f>ATINT*D81</f>
        <v>6.5000000000000002E-2</v>
      </c>
      <c r="G81" s="344">
        <f>ATTHI*D81</f>
        <v>1.2E-2</v>
      </c>
      <c r="H81" s="344">
        <f>ATFIX*D81</f>
        <v>0.24300000000000002</v>
      </c>
      <c r="I81" s="344">
        <f>ATREP*D81</f>
        <v>4.5000000000000005E-2</v>
      </c>
      <c r="J81" s="344">
        <f>ATFUE*D81</f>
        <v>0.13400000000000001</v>
      </c>
      <c r="K81" s="344">
        <f>ATLUB*D81</f>
        <v>2.0000000000000004E-2</v>
      </c>
      <c r="L81" s="344">
        <f>ATVAR*D81</f>
        <v>0.19900000000000001</v>
      </c>
      <c r="M81" s="344">
        <f>ATLAB*D81</f>
        <v>1.21</v>
      </c>
      <c r="N81" s="439">
        <f>ATHRS*D81</f>
        <v>4.3214285714285712E-2</v>
      </c>
      <c r="O81" s="434">
        <f>ATGAL*D81</f>
        <v>4.7017543859649125E-2</v>
      </c>
      <c r="P81" s="344">
        <f>ATTOT*D81</f>
        <v>1.6520000000000001</v>
      </c>
    </row>
    <row r="82" spans="2:17" ht="26.4" x14ac:dyDescent="0.25">
      <c r="B82" s="333" t="s">
        <v>469</v>
      </c>
      <c r="C82" s="332" t="s">
        <v>456</v>
      </c>
      <c r="D82" s="404">
        <f>'AC YR 6'!H34</f>
        <v>0.1</v>
      </c>
      <c r="E82" s="344">
        <f>ATDEP*D82</f>
        <v>0.16600000000000001</v>
      </c>
      <c r="F82" s="344">
        <f>ATINT*D82</f>
        <v>6.5000000000000002E-2</v>
      </c>
      <c r="G82" s="344">
        <f>ATTHI*D82</f>
        <v>1.2E-2</v>
      </c>
      <c r="H82" s="344">
        <f>ATFIX*D82</f>
        <v>0.24300000000000002</v>
      </c>
      <c r="I82" s="344">
        <f>ATREP*D82</f>
        <v>4.5000000000000005E-2</v>
      </c>
      <c r="J82" s="344">
        <f>ATFUE*D82</f>
        <v>0.13400000000000001</v>
      </c>
      <c r="K82" s="344">
        <f>ATLUB*D82</f>
        <v>2.0000000000000004E-2</v>
      </c>
      <c r="L82" s="344">
        <f>ATVAR*D82</f>
        <v>0.19900000000000001</v>
      </c>
      <c r="M82" s="344">
        <f>ATLAB*D82</f>
        <v>1.21</v>
      </c>
      <c r="N82" s="439">
        <f>ATHRS*D82</f>
        <v>4.3214285714285712E-2</v>
      </c>
      <c r="O82" s="434">
        <f>ATGAL*D82</f>
        <v>4.7017543859649125E-2</v>
      </c>
      <c r="P82" s="344">
        <f>ATTOT*D82</f>
        <v>1.6520000000000001</v>
      </c>
    </row>
    <row r="83" spans="2:17" x14ac:dyDescent="0.25">
      <c r="B83" s="214"/>
      <c r="C83" s="214"/>
      <c r="D83" s="404"/>
      <c r="E83" s="329"/>
      <c r="F83" s="329"/>
      <c r="G83" s="329"/>
      <c r="H83" s="329"/>
      <c r="I83" s="329"/>
      <c r="J83" s="329"/>
      <c r="K83" s="329"/>
      <c r="L83" s="329"/>
      <c r="M83" s="329"/>
      <c r="N83" s="345"/>
      <c r="O83" s="345"/>
      <c r="P83" s="329"/>
    </row>
    <row r="84" spans="2:17" x14ac:dyDescent="0.25">
      <c r="B84" s="148" t="s">
        <v>185</v>
      </c>
      <c r="C84" s="148"/>
      <c r="D84" s="405"/>
      <c r="E84" s="149">
        <f>SUM(E79:E82)</f>
        <v>1.0130000000000001</v>
      </c>
      <c r="F84" s="149">
        <f t="shared" ref="F84:P84" si="10">SUM(F79:F82)</f>
        <v>0.49399999999999999</v>
      </c>
      <c r="G84" s="149">
        <f t="shared" si="10"/>
        <v>0.14400000000000002</v>
      </c>
      <c r="H84" s="149">
        <f t="shared" si="10"/>
        <v>1.6510000000000002</v>
      </c>
      <c r="I84" s="149">
        <f t="shared" si="10"/>
        <v>0.38200000000000001</v>
      </c>
      <c r="J84" s="149">
        <f t="shared" si="10"/>
        <v>0.96300000000000008</v>
      </c>
      <c r="K84" s="149">
        <f t="shared" si="10"/>
        <v>0.14400000000000002</v>
      </c>
      <c r="L84" s="149">
        <f t="shared" si="10"/>
        <v>1.4890000000000001</v>
      </c>
      <c r="M84" s="149">
        <f t="shared" si="10"/>
        <v>5.8329999999999993</v>
      </c>
      <c r="N84" s="433">
        <f t="shared" si="10"/>
        <v>0.20832142857142855</v>
      </c>
      <c r="O84" s="433">
        <f t="shared" si="10"/>
        <v>0.33789473684210525</v>
      </c>
      <c r="P84" s="149">
        <f t="shared" si="10"/>
        <v>8.9730000000000008</v>
      </c>
    </row>
    <row r="86" spans="2:17" ht="21" customHeight="1" x14ac:dyDescent="0.3">
      <c r="B86" s="462" t="s">
        <v>436</v>
      </c>
      <c r="C86" s="462"/>
      <c r="D86" s="462"/>
      <c r="E86" s="462"/>
      <c r="F86" s="462"/>
      <c r="G86" s="462"/>
      <c r="H86" s="462"/>
      <c r="I86" s="462"/>
      <c r="J86" s="462"/>
      <c r="K86" s="462"/>
      <c r="L86" s="462"/>
      <c r="M86" s="462"/>
      <c r="N86" s="462"/>
      <c r="O86" s="462"/>
      <c r="P86" s="490"/>
    </row>
    <row r="87" spans="2:17" ht="12.75" customHeight="1" x14ac:dyDescent="0.25">
      <c r="B87" s="147"/>
      <c r="C87" s="147"/>
      <c r="D87" s="399"/>
      <c r="E87" s="491" t="s">
        <v>16</v>
      </c>
      <c r="F87" s="492"/>
      <c r="G87" s="492"/>
      <c r="H87" s="493"/>
      <c r="I87" s="494" t="s">
        <v>0</v>
      </c>
      <c r="J87" s="495"/>
      <c r="K87" s="495"/>
      <c r="L87" s="496"/>
      <c r="M87" s="497" t="s">
        <v>6</v>
      </c>
      <c r="N87" s="498"/>
      <c r="O87" s="438" t="s">
        <v>165</v>
      </c>
      <c r="P87" s="499" t="s">
        <v>7</v>
      </c>
    </row>
    <row r="88" spans="2:17" ht="39.6" customHeight="1" x14ac:dyDescent="0.25">
      <c r="B88" s="158" t="s">
        <v>99</v>
      </c>
      <c r="C88" s="158" t="s">
        <v>101</v>
      </c>
      <c r="D88" s="397" t="s">
        <v>356</v>
      </c>
      <c r="E88" s="147" t="s">
        <v>8</v>
      </c>
      <c r="F88" s="147" t="s">
        <v>9</v>
      </c>
      <c r="G88" s="193" t="s">
        <v>10</v>
      </c>
      <c r="H88" s="194" t="s">
        <v>15</v>
      </c>
      <c r="I88" s="197" t="s">
        <v>11</v>
      </c>
      <c r="J88" s="197" t="s">
        <v>12</v>
      </c>
      <c r="K88" s="197" t="s">
        <v>13</v>
      </c>
      <c r="L88" s="197" t="s">
        <v>144</v>
      </c>
      <c r="M88" s="236"/>
      <c r="N88" s="432"/>
      <c r="O88" s="432"/>
      <c r="P88" s="500"/>
    </row>
    <row r="89" spans="2:17" ht="12" customHeight="1" x14ac:dyDescent="0.25">
      <c r="B89" s="146"/>
      <c r="C89" s="146"/>
      <c r="D89" s="400"/>
      <c r="E89" s="146"/>
      <c r="F89" s="146"/>
      <c r="G89" s="192"/>
      <c r="H89" s="195"/>
      <c r="I89" s="196"/>
      <c r="J89" s="196"/>
      <c r="K89" s="196"/>
      <c r="L89" s="196"/>
      <c r="M89" s="237" t="s">
        <v>153</v>
      </c>
      <c r="N89" s="237" t="s">
        <v>164</v>
      </c>
      <c r="O89" s="237" t="s">
        <v>163</v>
      </c>
      <c r="P89" s="238" t="s">
        <v>153</v>
      </c>
    </row>
    <row r="90" spans="2:17" x14ac:dyDescent="0.25">
      <c r="B90" s="331"/>
      <c r="C90" s="487"/>
      <c r="D90" s="488"/>
      <c r="E90" s="488"/>
      <c r="F90" s="488"/>
      <c r="G90" s="488"/>
      <c r="H90" s="488"/>
      <c r="I90" s="488"/>
      <c r="J90" s="488"/>
      <c r="K90" s="488"/>
      <c r="L90" s="488"/>
      <c r="M90" s="488"/>
      <c r="N90" s="488"/>
      <c r="O90" s="488"/>
      <c r="P90" s="489"/>
    </row>
    <row r="91" spans="2:17" x14ac:dyDescent="0.25">
      <c r="B91" s="332" t="s">
        <v>444</v>
      </c>
      <c r="C91" s="332" t="s">
        <v>369</v>
      </c>
      <c r="D91" s="404">
        <f>'AC YR 7'!H25</f>
        <v>0.1</v>
      </c>
      <c r="E91" s="344">
        <f>TRUDEP*D91</f>
        <v>0.34900000000000003</v>
      </c>
      <c r="F91" s="344">
        <f>TRUINT*D91</f>
        <v>0.23399999999999999</v>
      </c>
      <c r="G91" s="344">
        <f>TRUTHI*D91</f>
        <v>9.6000000000000002E-2</v>
      </c>
      <c r="H91" s="344">
        <f>TRUFIX*D91</f>
        <v>0.67900000000000005</v>
      </c>
      <c r="I91" s="344">
        <f>TRUREP*D91</f>
        <v>0.20200000000000001</v>
      </c>
      <c r="J91" s="344">
        <f>TRUFUE*D91</f>
        <v>0.42699999999999999</v>
      </c>
      <c r="K91" s="344">
        <f>TRULUB*D91</f>
        <v>6.4000000000000001E-2</v>
      </c>
      <c r="L91" s="344">
        <f>TRUVAR*D91</f>
        <v>0.69299999999999995</v>
      </c>
      <c r="M91" s="344">
        <f>TRULAB*D91</f>
        <v>0.99299999999999999</v>
      </c>
      <c r="N91" s="439">
        <f>TRUHRS*D91</f>
        <v>3.5464285714285719E-2</v>
      </c>
      <c r="O91" s="434">
        <f>TRUGAL*D91</f>
        <v>0.14982456140350875</v>
      </c>
      <c r="P91" s="344">
        <f>TRUTOT*D91</f>
        <v>2.3649999999999998</v>
      </c>
    </row>
    <row r="92" spans="2:17" x14ac:dyDescent="0.25">
      <c r="B92" s="333" t="s">
        <v>339</v>
      </c>
      <c r="C92" s="332" t="s">
        <v>456</v>
      </c>
      <c r="D92" s="404">
        <f>'AC YR 8'!H32</f>
        <v>0.05</v>
      </c>
      <c r="E92" s="344">
        <f>ATDEP*D92</f>
        <v>8.3000000000000004E-2</v>
      </c>
      <c r="F92" s="344">
        <f>ATINT*D92</f>
        <v>3.2500000000000001E-2</v>
      </c>
      <c r="G92" s="344">
        <f>ATTHI*D92</f>
        <v>6.0000000000000001E-3</v>
      </c>
      <c r="H92" s="344">
        <f>ATFIX*D92</f>
        <v>0.12150000000000001</v>
      </c>
      <c r="I92" s="344">
        <f>ATREP*D92</f>
        <v>2.2500000000000003E-2</v>
      </c>
      <c r="J92" s="344">
        <f>ATFUE*D92</f>
        <v>6.7000000000000004E-2</v>
      </c>
      <c r="K92" s="344">
        <f>ATLUB*D92</f>
        <v>1.0000000000000002E-2</v>
      </c>
      <c r="L92" s="344">
        <f>ATVAR*D92</f>
        <v>9.9500000000000005E-2</v>
      </c>
      <c r="M92" s="344">
        <f>ATLAB*D92</f>
        <v>0.60499999999999998</v>
      </c>
      <c r="N92" s="439">
        <f>ATHRS*D92</f>
        <v>2.1607142857142856E-2</v>
      </c>
      <c r="O92" s="434">
        <f>ATGAL*D92</f>
        <v>2.3508771929824562E-2</v>
      </c>
      <c r="P92" s="344">
        <f>ATTOT*D92</f>
        <v>0.82600000000000007</v>
      </c>
      <c r="Q92" s="28" t="s">
        <v>366</v>
      </c>
    </row>
    <row r="93" spans="2:17" x14ac:dyDescent="0.25">
      <c r="B93" s="333" t="s">
        <v>380</v>
      </c>
      <c r="C93" s="332" t="s">
        <v>456</v>
      </c>
      <c r="D93" s="404">
        <f>'AC YR 8'!H33</f>
        <v>0.05</v>
      </c>
      <c r="E93" s="344">
        <f>ATDEP*D93</f>
        <v>8.3000000000000004E-2</v>
      </c>
      <c r="F93" s="344">
        <f>ATINT*D93</f>
        <v>3.2500000000000001E-2</v>
      </c>
      <c r="G93" s="344">
        <f>ATTHI*D93</f>
        <v>6.0000000000000001E-3</v>
      </c>
      <c r="H93" s="344">
        <f>ATFIX*D93</f>
        <v>0.12150000000000001</v>
      </c>
      <c r="I93" s="344">
        <f>ATREP*D93</f>
        <v>2.2500000000000003E-2</v>
      </c>
      <c r="J93" s="344">
        <f>ATFUE*D93</f>
        <v>6.7000000000000004E-2</v>
      </c>
      <c r="K93" s="344">
        <f>ATLUB*D93</f>
        <v>1.0000000000000002E-2</v>
      </c>
      <c r="L93" s="344">
        <f>ATVAR*D93</f>
        <v>9.9500000000000005E-2</v>
      </c>
      <c r="M93" s="344">
        <f>ATLAB*D93</f>
        <v>0.60499999999999998</v>
      </c>
      <c r="N93" s="439">
        <f>ATHRS*D93</f>
        <v>2.1607142857142856E-2</v>
      </c>
      <c r="O93" s="434">
        <f>ATGAL*D93</f>
        <v>2.3508771929824562E-2</v>
      </c>
      <c r="P93" s="344">
        <f>ATTOT*D93</f>
        <v>0.82600000000000007</v>
      </c>
    </row>
    <row r="94" spans="2:17" ht="26.4" x14ac:dyDescent="0.25">
      <c r="B94" s="333" t="s">
        <v>469</v>
      </c>
      <c r="C94" s="332" t="s">
        <v>456</v>
      </c>
      <c r="D94" s="404">
        <f>'AC YR 8'!H34</f>
        <v>0.05</v>
      </c>
      <c r="E94" s="344">
        <f>ATDEP*D94</f>
        <v>8.3000000000000004E-2</v>
      </c>
      <c r="F94" s="344">
        <f>ATINT*D94</f>
        <v>3.2500000000000001E-2</v>
      </c>
      <c r="G94" s="344">
        <f>ATTHI*D94</f>
        <v>6.0000000000000001E-3</v>
      </c>
      <c r="H94" s="344">
        <f>ATFIX*D94</f>
        <v>0.12150000000000001</v>
      </c>
      <c r="I94" s="344">
        <f>ATREP*D94</f>
        <v>2.2500000000000003E-2</v>
      </c>
      <c r="J94" s="344">
        <f>ATFUE*D94</f>
        <v>6.7000000000000004E-2</v>
      </c>
      <c r="K94" s="344">
        <f>ATLUB*D94</f>
        <v>1.0000000000000002E-2</v>
      </c>
      <c r="L94" s="344">
        <f>ATVAR*D94</f>
        <v>9.9500000000000005E-2</v>
      </c>
      <c r="M94" s="344">
        <f>ATLAB*D94</f>
        <v>0.60499999999999998</v>
      </c>
      <c r="N94" s="439">
        <f>ATHRS*D94</f>
        <v>2.1607142857142856E-2</v>
      </c>
      <c r="O94" s="434">
        <f>ATGAL*D94</f>
        <v>2.3508771929824562E-2</v>
      </c>
      <c r="P94" s="344">
        <f>ATTOT*D94</f>
        <v>0.82600000000000007</v>
      </c>
    </row>
    <row r="95" spans="2:17" x14ac:dyDescent="0.25">
      <c r="B95" s="214"/>
      <c r="C95" s="214"/>
      <c r="D95" s="404"/>
      <c r="E95" s="329"/>
      <c r="F95" s="329"/>
      <c r="G95" s="329"/>
      <c r="H95" s="329"/>
      <c r="I95" s="329"/>
      <c r="J95" s="329"/>
      <c r="K95" s="329"/>
      <c r="L95" s="329"/>
      <c r="M95" s="329"/>
      <c r="N95" s="345"/>
      <c r="O95" s="345"/>
      <c r="P95" s="329"/>
    </row>
    <row r="96" spans="2:17" x14ac:dyDescent="0.25">
      <c r="B96" s="148" t="s">
        <v>185</v>
      </c>
      <c r="C96" s="148"/>
      <c r="D96" s="405"/>
      <c r="E96" s="149">
        <f>SUM(E91:E95)</f>
        <v>0.59799999999999998</v>
      </c>
      <c r="F96" s="149">
        <f t="shared" ref="F96:P96" si="11">SUM(F91:F95)</f>
        <v>0.33149999999999991</v>
      </c>
      <c r="G96" s="149">
        <f t="shared" si="11"/>
        <v>0.11400000000000002</v>
      </c>
      <c r="H96" s="149">
        <f t="shared" si="11"/>
        <v>1.0435000000000001</v>
      </c>
      <c r="I96" s="149">
        <f t="shared" si="11"/>
        <v>0.26950000000000002</v>
      </c>
      <c r="J96" s="149">
        <f t="shared" si="11"/>
        <v>0.62799999999999989</v>
      </c>
      <c r="K96" s="149">
        <f t="shared" si="11"/>
        <v>9.4000000000000028E-2</v>
      </c>
      <c r="L96" s="149">
        <f t="shared" si="11"/>
        <v>0.99150000000000005</v>
      </c>
      <c r="M96" s="149">
        <f t="shared" si="11"/>
        <v>2.8079999999999998</v>
      </c>
      <c r="N96" s="149">
        <f t="shared" si="11"/>
        <v>0.10028571428571428</v>
      </c>
      <c r="O96" s="149">
        <f t="shared" si="11"/>
        <v>0.22035087719298244</v>
      </c>
      <c r="P96" s="149">
        <f t="shared" si="11"/>
        <v>4.843</v>
      </c>
    </row>
    <row r="98" spans="2:17" ht="21" customHeight="1" x14ac:dyDescent="0.3">
      <c r="B98" s="462" t="s">
        <v>437</v>
      </c>
      <c r="C98" s="462"/>
      <c r="D98" s="462"/>
      <c r="E98" s="462"/>
      <c r="F98" s="462"/>
      <c r="G98" s="462"/>
      <c r="H98" s="462"/>
      <c r="I98" s="462"/>
      <c r="J98" s="462"/>
      <c r="K98" s="462"/>
      <c r="L98" s="462"/>
      <c r="M98" s="462"/>
      <c r="N98" s="462"/>
      <c r="O98" s="462"/>
      <c r="P98" s="490"/>
    </row>
    <row r="99" spans="2:17" ht="12.75" customHeight="1" x14ac:dyDescent="0.25">
      <c r="B99" s="147"/>
      <c r="C99" s="147"/>
      <c r="D99" s="399"/>
      <c r="E99" s="491" t="s">
        <v>16</v>
      </c>
      <c r="F99" s="492"/>
      <c r="G99" s="492"/>
      <c r="H99" s="493"/>
      <c r="I99" s="494" t="s">
        <v>0</v>
      </c>
      <c r="J99" s="495"/>
      <c r="K99" s="495"/>
      <c r="L99" s="496"/>
      <c r="M99" s="497" t="s">
        <v>6</v>
      </c>
      <c r="N99" s="498"/>
      <c r="O99" s="438" t="s">
        <v>165</v>
      </c>
      <c r="P99" s="499" t="s">
        <v>7</v>
      </c>
    </row>
    <row r="100" spans="2:17" ht="39.6" customHeight="1" x14ac:dyDescent="0.25">
      <c r="B100" s="158" t="s">
        <v>99</v>
      </c>
      <c r="C100" s="158" t="s">
        <v>101</v>
      </c>
      <c r="D100" s="397" t="s">
        <v>356</v>
      </c>
      <c r="E100" s="147" t="s">
        <v>8</v>
      </c>
      <c r="F100" s="147" t="s">
        <v>9</v>
      </c>
      <c r="G100" s="193" t="s">
        <v>10</v>
      </c>
      <c r="H100" s="194" t="s">
        <v>15</v>
      </c>
      <c r="I100" s="197" t="s">
        <v>11</v>
      </c>
      <c r="J100" s="197" t="s">
        <v>12</v>
      </c>
      <c r="K100" s="197" t="s">
        <v>13</v>
      </c>
      <c r="L100" s="197" t="s">
        <v>144</v>
      </c>
      <c r="M100" s="236"/>
      <c r="N100" s="432"/>
      <c r="O100" s="432"/>
      <c r="P100" s="500"/>
    </row>
    <row r="101" spans="2:17" ht="12" customHeight="1" x14ac:dyDescent="0.25">
      <c r="B101" s="146"/>
      <c r="C101" s="146"/>
      <c r="D101" s="400"/>
      <c r="E101" s="146"/>
      <c r="F101" s="146"/>
      <c r="G101" s="192"/>
      <c r="H101" s="195"/>
      <c r="I101" s="196"/>
      <c r="J101" s="196"/>
      <c r="K101" s="196"/>
      <c r="L101" s="196"/>
      <c r="M101" s="237" t="s">
        <v>153</v>
      </c>
      <c r="N101" s="237" t="s">
        <v>164</v>
      </c>
      <c r="O101" s="237" t="s">
        <v>163</v>
      </c>
      <c r="P101" s="238" t="s">
        <v>153</v>
      </c>
    </row>
    <row r="102" spans="2:17" x14ac:dyDescent="0.25">
      <c r="B102" s="331"/>
      <c r="C102" s="487"/>
      <c r="D102" s="488"/>
      <c r="E102" s="488"/>
      <c r="F102" s="488"/>
      <c r="G102" s="488"/>
      <c r="H102" s="488"/>
      <c r="I102" s="488"/>
      <c r="J102" s="488"/>
      <c r="K102" s="488"/>
      <c r="L102" s="488"/>
      <c r="M102" s="488"/>
      <c r="N102" s="488"/>
      <c r="O102" s="488"/>
      <c r="P102" s="489"/>
    </row>
    <row r="103" spans="2:17" x14ac:dyDescent="0.25">
      <c r="B103" s="332" t="s">
        <v>444</v>
      </c>
      <c r="C103" s="332" t="s">
        <v>369</v>
      </c>
      <c r="D103" s="404">
        <f>'AC YR 8'!H25</f>
        <v>0</v>
      </c>
      <c r="E103" s="344">
        <f>TRUDEP*D103</f>
        <v>0</v>
      </c>
      <c r="F103" s="344">
        <f>TRUINT*D103</f>
        <v>0</v>
      </c>
      <c r="G103" s="344">
        <f>TRUTHI*D103</f>
        <v>0</v>
      </c>
      <c r="H103" s="344">
        <f>TRUFIX*D103</f>
        <v>0</v>
      </c>
      <c r="I103" s="344">
        <f>TRUREP*D103</f>
        <v>0</v>
      </c>
      <c r="J103" s="344">
        <f>TRUFUE*D103</f>
        <v>0</v>
      </c>
      <c r="K103" s="344">
        <f>TRULUB*D103</f>
        <v>0</v>
      </c>
      <c r="L103" s="344">
        <f>TRUVAR*D103</f>
        <v>0</v>
      </c>
      <c r="M103" s="344">
        <f>TRULAB*D103</f>
        <v>0</v>
      </c>
      <c r="N103" s="439">
        <f>TRUHRS*D103</f>
        <v>0</v>
      </c>
      <c r="O103" s="434">
        <f>TRUGAL*D103</f>
        <v>0</v>
      </c>
      <c r="P103" s="344">
        <f>TRUTOT*D103</f>
        <v>0</v>
      </c>
    </row>
    <row r="104" spans="2:17" x14ac:dyDescent="0.25">
      <c r="B104" s="333" t="s">
        <v>339</v>
      </c>
      <c r="C104" s="332" t="s">
        <v>456</v>
      </c>
      <c r="D104" s="404">
        <f>'AC YR 8'!H32</f>
        <v>0.05</v>
      </c>
      <c r="E104" s="344">
        <f>ATDEP*D104</f>
        <v>8.3000000000000004E-2</v>
      </c>
      <c r="F104" s="344">
        <f>ATINT*D104</f>
        <v>3.2500000000000001E-2</v>
      </c>
      <c r="G104" s="344">
        <f>ATTHI*D104</f>
        <v>6.0000000000000001E-3</v>
      </c>
      <c r="H104" s="344">
        <f>ATFIX*D104</f>
        <v>0.12150000000000001</v>
      </c>
      <c r="I104" s="344">
        <f>ATREP*D104</f>
        <v>2.2500000000000003E-2</v>
      </c>
      <c r="J104" s="344">
        <f>ATFUE*D104</f>
        <v>6.7000000000000004E-2</v>
      </c>
      <c r="K104" s="344">
        <f>ATLUB*D104</f>
        <v>1.0000000000000002E-2</v>
      </c>
      <c r="L104" s="344">
        <f>ATVAR*D104</f>
        <v>9.9500000000000005E-2</v>
      </c>
      <c r="M104" s="344">
        <f>ATLAB*D104</f>
        <v>0.60499999999999998</v>
      </c>
      <c r="N104" s="439">
        <f>ATHRS*D104</f>
        <v>2.1607142857142856E-2</v>
      </c>
      <c r="O104" s="434">
        <f>ATGAL*D104</f>
        <v>2.3508771929824562E-2</v>
      </c>
      <c r="P104" s="344">
        <f>ATTOT*D104</f>
        <v>0.82600000000000007</v>
      </c>
      <c r="Q104" s="28" t="s">
        <v>366</v>
      </c>
    </row>
    <row r="105" spans="2:17" x14ac:dyDescent="0.25">
      <c r="B105" s="333" t="s">
        <v>380</v>
      </c>
      <c r="C105" s="332" t="s">
        <v>456</v>
      </c>
      <c r="D105" s="404">
        <f>'AC YR 8'!H33</f>
        <v>0.05</v>
      </c>
      <c r="E105" s="344">
        <f>ATDEP*D105</f>
        <v>8.3000000000000004E-2</v>
      </c>
      <c r="F105" s="344">
        <f>ATINT*D105</f>
        <v>3.2500000000000001E-2</v>
      </c>
      <c r="G105" s="344">
        <f>ATTHI*D105</f>
        <v>6.0000000000000001E-3</v>
      </c>
      <c r="H105" s="344">
        <f>ATFIX*D105</f>
        <v>0.12150000000000001</v>
      </c>
      <c r="I105" s="344">
        <f>ATREP*D105</f>
        <v>2.2500000000000003E-2</v>
      </c>
      <c r="J105" s="344">
        <f>ATFUE*D105</f>
        <v>6.7000000000000004E-2</v>
      </c>
      <c r="K105" s="344">
        <f>ATLUB*D105</f>
        <v>1.0000000000000002E-2</v>
      </c>
      <c r="L105" s="344">
        <f>ATVAR*D105</f>
        <v>9.9500000000000005E-2</v>
      </c>
      <c r="M105" s="344">
        <f>ATLAB*D105</f>
        <v>0.60499999999999998</v>
      </c>
      <c r="N105" s="439">
        <f>ATHRS*D105</f>
        <v>2.1607142857142856E-2</v>
      </c>
      <c r="O105" s="434">
        <f>ATGAL*D105</f>
        <v>2.3508771929824562E-2</v>
      </c>
      <c r="P105" s="344">
        <f>ATTOT*D105</f>
        <v>0.82600000000000007</v>
      </c>
    </row>
    <row r="106" spans="2:17" ht="26.4" x14ac:dyDescent="0.25">
      <c r="B106" s="333" t="s">
        <v>469</v>
      </c>
      <c r="C106" s="332" t="s">
        <v>456</v>
      </c>
      <c r="D106" s="404">
        <f>'AC YR 8'!H34</f>
        <v>0.05</v>
      </c>
      <c r="E106" s="344">
        <f>ATDEP*D106</f>
        <v>8.3000000000000004E-2</v>
      </c>
      <c r="F106" s="344">
        <f>ATINT*D106</f>
        <v>3.2500000000000001E-2</v>
      </c>
      <c r="G106" s="344">
        <f>ATTHI*D106</f>
        <v>6.0000000000000001E-3</v>
      </c>
      <c r="H106" s="344">
        <f>ATFIX*D106</f>
        <v>0.12150000000000001</v>
      </c>
      <c r="I106" s="344">
        <f>ATREP*D106</f>
        <v>2.2500000000000003E-2</v>
      </c>
      <c r="J106" s="344">
        <f>ATFUE*D106</f>
        <v>6.7000000000000004E-2</v>
      </c>
      <c r="K106" s="344">
        <f>ATLUB*D106</f>
        <v>1.0000000000000002E-2</v>
      </c>
      <c r="L106" s="344">
        <f>ATVAR*D106</f>
        <v>9.9500000000000005E-2</v>
      </c>
      <c r="M106" s="344">
        <f>ATLAB*D106</f>
        <v>0.60499999999999998</v>
      </c>
      <c r="N106" s="439">
        <f>ATHRS*D106</f>
        <v>2.1607142857142856E-2</v>
      </c>
      <c r="O106" s="434">
        <f>ATGAL*D106</f>
        <v>2.3508771929824562E-2</v>
      </c>
      <c r="P106" s="344">
        <f>ATTOT*D106</f>
        <v>0.82600000000000007</v>
      </c>
    </row>
    <row r="107" spans="2:17" x14ac:dyDescent="0.25">
      <c r="B107" s="214"/>
      <c r="C107" s="214"/>
      <c r="D107" s="404"/>
      <c r="E107" s="329"/>
      <c r="F107" s="329"/>
      <c r="G107" s="329"/>
      <c r="H107" s="329"/>
      <c r="I107" s="329"/>
      <c r="J107" s="329"/>
      <c r="K107" s="329"/>
      <c r="L107" s="329"/>
      <c r="M107" s="329"/>
      <c r="N107" s="345"/>
      <c r="O107" s="345"/>
      <c r="P107" s="329"/>
    </row>
    <row r="108" spans="2:17" x14ac:dyDescent="0.25">
      <c r="B108" s="148" t="s">
        <v>185</v>
      </c>
      <c r="C108" s="148"/>
      <c r="D108" s="405"/>
      <c r="E108" s="149">
        <f>SUM(E103:E107)</f>
        <v>0.249</v>
      </c>
      <c r="F108" s="149">
        <f t="shared" ref="F108:P108" si="12">SUM(F103:F107)</f>
        <v>9.7500000000000003E-2</v>
      </c>
      <c r="G108" s="149">
        <f t="shared" si="12"/>
        <v>1.8000000000000002E-2</v>
      </c>
      <c r="H108" s="149">
        <f t="shared" si="12"/>
        <v>0.36450000000000005</v>
      </c>
      <c r="I108" s="149">
        <f t="shared" si="12"/>
        <v>6.7500000000000004E-2</v>
      </c>
      <c r="J108" s="149">
        <f t="shared" si="12"/>
        <v>0.20100000000000001</v>
      </c>
      <c r="K108" s="149">
        <f t="shared" si="12"/>
        <v>3.0000000000000006E-2</v>
      </c>
      <c r="L108" s="149">
        <f t="shared" si="12"/>
        <v>0.29849999999999999</v>
      </c>
      <c r="M108" s="149">
        <f t="shared" si="12"/>
        <v>1.8149999999999999</v>
      </c>
      <c r="N108" s="433">
        <f t="shared" si="12"/>
        <v>6.4821428571428572E-2</v>
      </c>
      <c r="O108" s="433">
        <f t="shared" si="12"/>
        <v>7.0526315789473687E-2</v>
      </c>
      <c r="P108" s="149">
        <f t="shared" si="12"/>
        <v>2.4780000000000002</v>
      </c>
    </row>
    <row r="111" spans="2:17" ht="21" customHeight="1" x14ac:dyDescent="0.3">
      <c r="B111" s="462" t="s">
        <v>438</v>
      </c>
      <c r="C111" s="462"/>
      <c r="D111" s="462"/>
      <c r="E111" s="462"/>
      <c r="F111" s="462"/>
      <c r="G111" s="462"/>
      <c r="H111" s="462"/>
      <c r="I111" s="462"/>
      <c r="J111" s="462"/>
      <c r="K111" s="462"/>
      <c r="L111" s="462"/>
      <c r="M111" s="462"/>
      <c r="N111" s="462"/>
      <c r="O111" s="462"/>
      <c r="P111" s="490"/>
    </row>
    <row r="112" spans="2:17" ht="12.75" customHeight="1" x14ac:dyDescent="0.25">
      <c r="B112" s="147"/>
      <c r="C112" s="147"/>
      <c r="D112" s="399"/>
      <c r="E112" s="491" t="s">
        <v>16</v>
      </c>
      <c r="F112" s="492"/>
      <c r="G112" s="492"/>
      <c r="H112" s="493"/>
      <c r="I112" s="494" t="s">
        <v>0</v>
      </c>
      <c r="J112" s="495"/>
      <c r="K112" s="495"/>
      <c r="L112" s="496"/>
      <c r="M112" s="497" t="s">
        <v>6</v>
      </c>
      <c r="N112" s="498"/>
      <c r="O112" s="438" t="s">
        <v>165</v>
      </c>
      <c r="P112" s="499" t="s">
        <v>7</v>
      </c>
    </row>
    <row r="113" spans="2:17" ht="39.6" customHeight="1" x14ac:dyDescent="0.25">
      <c r="B113" s="158" t="s">
        <v>99</v>
      </c>
      <c r="C113" s="158" t="s">
        <v>101</v>
      </c>
      <c r="D113" s="397" t="s">
        <v>356</v>
      </c>
      <c r="E113" s="147" t="s">
        <v>8</v>
      </c>
      <c r="F113" s="147" t="s">
        <v>9</v>
      </c>
      <c r="G113" s="193" t="s">
        <v>10</v>
      </c>
      <c r="H113" s="194" t="s">
        <v>15</v>
      </c>
      <c r="I113" s="197" t="s">
        <v>11</v>
      </c>
      <c r="J113" s="197" t="s">
        <v>12</v>
      </c>
      <c r="K113" s="197" t="s">
        <v>13</v>
      </c>
      <c r="L113" s="197" t="s">
        <v>144</v>
      </c>
      <c r="M113" s="236"/>
      <c r="N113" s="432"/>
      <c r="O113" s="432"/>
      <c r="P113" s="500"/>
    </row>
    <row r="114" spans="2:17" ht="12" customHeight="1" x14ac:dyDescent="0.25">
      <c r="B114" s="146"/>
      <c r="C114" s="146"/>
      <c r="D114" s="400"/>
      <c r="E114" s="146"/>
      <c r="F114" s="146"/>
      <c r="G114" s="192"/>
      <c r="H114" s="195"/>
      <c r="I114" s="196"/>
      <c r="J114" s="196"/>
      <c r="K114" s="196"/>
      <c r="L114" s="196"/>
      <c r="M114" s="237" t="s">
        <v>153</v>
      </c>
      <c r="N114" s="237" t="s">
        <v>164</v>
      </c>
      <c r="O114" s="237" t="s">
        <v>163</v>
      </c>
      <c r="P114" s="238" t="s">
        <v>153</v>
      </c>
    </row>
    <row r="115" spans="2:17" x14ac:dyDescent="0.25">
      <c r="B115" s="331"/>
      <c r="C115" s="487"/>
      <c r="D115" s="488"/>
      <c r="E115" s="488"/>
      <c r="F115" s="488"/>
      <c r="G115" s="488"/>
      <c r="H115" s="488"/>
      <c r="I115" s="488"/>
      <c r="J115" s="488"/>
      <c r="K115" s="488"/>
      <c r="L115" s="488"/>
      <c r="M115" s="488"/>
      <c r="N115" s="488"/>
      <c r="O115" s="488"/>
      <c r="P115" s="489"/>
    </row>
    <row r="116" spans="2:17" x14ac:dyDescent="0.25">
      <c r="B116" s="332" t="s">
        <v>442</v>
      </c>
      <c r="C116" s="332" t="s">
        <v>357</v>
      </c>
      <c r="D116" s="404">
        <f>'AC YR 9'!H32</f>
        <v>1</v>
      </c>
      <c r="E116" s="344">
        <f>JDDEP*D116</f>
        <v>0.65</v>
      </c>
      <c r="F116" s="344">
        <f>JDINT*D116</f>
        <v>0.53</v>
      </c>
      <c r="G116" s="344">
        <f>JDTHI*D116</f>
        <v>0.1</v>
      </c>
      <c r="H116" s="344">
        <f>JDFIX*D116</f>
        <v>1.2800000000000002</v>
      </c>
      <c r="I116" s="344">
        <f>JDREP*D116</f>
        <v>0.46</v>
      </c>
      <c r="J116" s="344">
        <f>JDFUE*D116</f>
        <v>3.26</v>
      </c>
      <c r="K116" s="344">
        <f>JDLUB*D116</f>
        <v>0.49</v>
      </c>
      <c r="L116" s="344">
        <f>JDVAR*D116</f>
        <v>4.21</v>
      </c>
      <c r="M116" s="344">
        <f>JDLAB*D116</f>
        <v>7.56</v>
      </c>
      <c r="N116" s="439">
        <f>JDHRS*D116</f>
        <v>0.26999999999999996</v>
      </c>
      <c r="O116" s="434">
        <f>JDGAL*D116</f>
        <v>1.1438596491228068</v>
      </c>
      <c r="P116" s="344">
        <f>JDTOT*D116</f>
        <v>13.05</v>
      </c>
    </row>
    <row r="117" spans="2:17" x14ac:dyDescent="0.25">
      <c r="B117" s="332" t="s">
        <v>443</v>
      </c>
      <c r="C117" s="332" t="s">
        <v>369</v>
      </c>
      <c r="D117" s="404">
        <f>'AC YR 9'!H25</f>
        <v>1</v>
      </c>
      <c r="E117" s="329">
        <f t="shared" ref="E117:P117" si="13">E12*$D$117</f>
        <v>3.49</v>
      </c>
      <c r="F117" s="329">
        <f t="shared" si="13"/>
        <v>2.34</v>
      </c>
      <c r="G117" s="329">
        <f t="shared" si="13"/>
        <v>0.96</v>
      </c>
      <c r="H117" s="329">
        <f t="shared" si="13"/>
        <v>6.79</v>
      </c>
      <c r="I117" s="329">
        <f t="shared" si="13"/>
        <v>2.02</v>
      </c>
      <c r="J117" s="329">
        <f t="shared" si="13"/>
        <v>4.2699999999999996</v>
      </c>
      <c r="K117" s="329">
        <f t="shared" si="13"/>
        <v>0.64</v>
      </c>
      <c r="L117" s="329">
        <f t="shared" si="13"/>
        <v>6.9299999999999988</v>
      </c>
      <c r="M117" s="329">
        <f t="shared" si="13"/>
        <v>9.93</v>
      </c>
      <c r="N117" s="345">
        <f t="shared" si="13"/>
        <v>0.35464285714285715</v>
      </c>
      <c r="O117" s="345">
        <f t="shared" si="13"/>
        <v>1.4982456140350875</v>
      </c>
      <c r="P117" s="329">
        <f t="shared" si="13"/>
        <v>23.65</v>
      </c>
    </row>
    <row r="118" spans="2:17" x14ac:dyDescent="0.25">
      <c r="B118" s="214"/>
      <c r="C118" s="214"/>
      <c r="D118" s="404"/>
      <c r="E118" s="329"/>
      <c r="F118" s="329"/>
      <c r="G118" s="329"/>
      <c r="H118" s="329"/>
      <c r="I118" s="329"/>
      <c r="J118" s="329"/>
      <c r="K118" s="329"/>
      <c r="L118" s="329"/>
      <c r="M118" s="329"/>
      <c r="N118" s="345"/>
      <c r="O118" s="345"/>
      <c r="P118" s="329"/>
    </row>
    <row r="119" spans="2:17" x14ac:dyDescent="0.25">
      <c r="B119" s="331"/>
      <c r="C119" s="487"/>
      <c r="D119" s="488"/>
      <c r="E119" s="488"/>
      <c r="F119" s="488"/>
      <c r="G119" s="488"/>
      <c r="H119" s="488"/>
      <c r="I119" s="488"/>
      <c r="J119" s="488"/>
      <c r="K119" s="488"/>
      <c r="L119" s="488"/>
      <c r="M119" s="488"/>
      <c r="N119" s="488"/>
      <c r="O119" s="488"/>
      <c r="P119" s="489"/>
    </row>
    <row r="120" spans="2:17" x14ac:dyDescent="0.25">
      <c r="B120" s="148" t="s">
        <v>185</v>
      </c>
      <c r="C120" s="148"/>
      <c r="D120" s="405"/>
      <c r="E120" s="149">
        <f t="shared" ref="E120:P120" si="14">SUM(E116:E119)</f>
        <v>4.1400000000000006</v>
      </c>
      <c r="F120" s="149">
        <f t="shared" si="14"/>
        <v>2.87</v>
      </c>
      <c r="G120" s="149">
        <f t="shared" si="14"/>
        <v>1.06</v>
      </c>
      <c r="H120" s="149">
        <f t="shared" si="14"/>
        <v>8.07</v>
      </c>
      <c r="I120" s="149">
        <f t="shared" si="14"/>
        <v>2.48</v>
      </c>
      <c r="J120" s="149">
        <f t="shared" si="14"/>
        <v>7.5299999999999994</v>
      </c>
      <c r="K120" s="149">
        <f t="shared" si="14"/>
        <v>1.1299999999999999</v>
      </c>
      <c r="L120" s="149">
        <f t="shared" si="14"/>
        <v>11.139999999999999</v>
      </c>
      <c r="M120" s="149">
        <f t="shared" si="14"/>
        <v>17.489999999999998</v>
      </c>
      <c r="N120" s="433">
        <f t="shared" si="14"/>
        <v>0.62464285714285706</v>
      </c>
      <c r="O120" s="433">
        <f t="shared" si="14"/>
        <v>2.6421052631578945</v>
      </c>
      <c r="P120" s="149">
        <f t="shared" si="14"/>
        <v>36.700000000000003</v>
      </c>
    </row>
    <row r="122" spans="2:17" ht="21" customHeight="1" x14ac:dyDescent="0.3">
      <c r="B122" s="462" t="s">
        <v>445</v>
      </c>
      <c r="C122" s="462"/>
      <c r="D122" s="462"/>
      <c r="E122" s="462"/>
      <c r="F122" s="462"/>
      <c r="G122" s="462"/>
      <c r="H122" s="462"/>
      <c r="I122" s="462"/>
      <c r="J122" s="462"/>
      <c r="K122" s="462"/>
      <c r="L122" s="462"/>
      <c r="M122" s="462"/>
      <c r="N122" s="462"/>
      <c r="O122" s="462"/>
      <c r="P122" s="490"/>
    </row>
    <row r="123" spans="2:17" ht="12.75" customHeight="1" x14ac:dyDescent="0.25">
      <c r="B123" s="147"/>
      <c r="C123" s="147"/>
      <c r="D123" s="399"/>
      <c r="E123" s="491" t="s">
        <v>16</v>
      </c>
      <c r="F123" s="492"/>
      <c r="G123" s="492"/>
      <c r="H123" s="493"/>
      <c r="I123" s="494" t="s">
        <v>0</v>
      </c>
      <c r="J123" s="495"/>
      <c r="K123" s="495"/>
      <c r="L123" s="496"/>
      <c r="M123" s="497" t="s">
        <v>6</v>
      </c>
      <c r="N123" s="498"/>
      <c r="O123" s="438" t="s">
        <v>165</v>
      </c>
      <c r="P123" s="499" t="s">
        <v>7</v>
      </c>
    </row>
    <row r="124" spans="2:17" ht="39.6" customHeight="1" x14ac:dyDescent="0.25">
      <c r="B124" s="158" t="s">
        <v>99</v>
      </c>
      <c r="C124" s="158" t="s">
        <v>101</v>
      </c>
      <c r="D124" s="397" t="s">
        <v>356</v>
      </c>
      <c r="E124" s="147" t="s">
        <v>8</v>
      </c>
      <c r="F124" s="147" t="s">
        <v>9</v>
      </c>
      <c r="G124" s="193" t="s">
        <v>10</v>
      </c>
      <c r="H124" s="194" t="s">
        <v>15</v>
      </c>
      <c r="I124" s="197" t="s">
        <v>11</v>
      </c>
      <c r="J124" s="197" t="s">
        <v>12</v>
      </c>
      <c r="K124" s="197" t="s">
        <v>13</v>
      </c>
      <c r="L124" s="197" t="s">
        <v>144</v>
      </c>
      <c r="M124" s="236"/>
      <c r="N124" s="432"/>
      <c r="O124" s="432"/>
      <c r="P124" s="500"/>
    </row>
    <row r="125" spans="2:17" ht="12" customHeight="1" x14ac:dyDescent="0.25">
      <c r="B125" s="146"/>
      <c r="C125" s="146"/>
      <c r="D125" s="400"/>
      <c r="E125" s="146"/>
      <c r="F125" s="146"/>
      <c r="G125" s="192"/>
      <c r="H125" s="195"/>
      <c r="I125" s="196"/>
      <c r="J125" s="196"/>
      <c r="K125" s="196"/>
      <c r="L125" s="196"/>
      <c r="M125" s="237" t="s">
        <v>153</v>
      </c>
      <c r="N125" s="237" t="s">
        <v>164</v>
      </c>
      <c r="O125" s="237" t="s">
        <v>163</v>
      </c>
      <c r="P125" s="238" t="s">
        <v>153</v>
      </c>
    </row>
    <row r="126" spans="2:17" x14ac:dyDescent="0.25">
      <c r="B126" s="331"/>
      <c r="C126" s="487"/>
      <c r="D126" s="488"/>
      <c r="E126" s="488"/>
      <c r="F126" s="488"/>
      <c r="G126" s="488"/>
      <c r="H126" s="488"/>
      <c r="I126" s="488"/>
      <c r="J126" s="488"/>
      <c r="K126" s="488"/>
      <c r="L126" s="488"/>
      <c r="M126" s="488"/>
      <c r="N126" s="488"/>
      <c r="O126" s="488"/>
      <c r="P126" s="489"/>
    </row>
    <row r="127" spans="2:17" x14ac:dyDescent="0.25">
      <c r="B127" s="332" t="s">
        <v>444</v>
      </c>
      <c r="C127" s="332" t="s">
        <v>369</v>
      </c>
      <c r="D127" s="404">
        <f>'AC YR10'!H25</f>
        <v>0</v>
      </c>
      <c r="E127" s="344">
        <f>TRUDEP*D127</f>
        <v>0</v>
      </c>
      <c r="F127" s="344">
        <f>TRUINT*D127</f>
        <v>0</v>
      </c>
      <c r="G127" s="344">
        <f>TRUTHI*D127</f>
        <v>0</v>
      </c>
      <c r="H127" s="344">
        <f>TRUFIX*D127</f>
        <v>0</v>
      </c>
      <c r="I127" s="344">
        <f>TRUREP*D127</f>
        <v>0</v>
      </c>
      <c r="J127" s="344">
        <f>TRUFUE*D127</f>
        <v>0</v>
      </c>
      <c r="K127" s="344">
        <f>TRULUB*D127</f>
        <v>0</v>
      </c>
      <c r="L127" s="344">
        <f>TRUVAR*D127</f>
        <v>0</v>
      </c>
      <c r="M127" s="344">
        <f>TRULAB*D127</f>
        <v>0</v>
      </c>
      <c r="N127" s="439">
        <f>TRUHRS*D127</f>
        <v>0</v>
      </c>
      <c r="O127" s="434">
        <f>TRUGAL*D127</f>
        <v>0</v>
      </c>
      <c r="P127" s="344">
        <f>TRUTOT*D127</f>
        <v>0</v>
      </c>
    </row>
    <row r="128" spans="2:17" x14ac:dyDescent="0.25">
      <c r="B128" s="333" t="s">
        <v>339</v>
      </c>
      <c r="C128" s="332" t="s">
        <v>456</v>
      </c>
      <c r="D128" s="404">
        <f>'AC YR10'!H32</f>
        <v>0.1</v>
      </c>
      <c r="E128" s="344">
        <f>ATDEP*D128</f>
        <v>0.16600000000000001</v>
      </c>
      <c r="F128" s="344">
        <f>ATINT*D128</f>
        <v>6.5000000000000002E-2</v>
      </c>
      <c r="G128" s="344">
        <f>ATTHI*D128</f>
        <v>1.2E-2</v>
      </c>
      <c r="H128" s="344">
        <f>ATFIX*D128</f>
        <v>0.24300000000000002</v>
      </c>
      <c r="I128" s="344">
        <f>ATREP*D128</f>
        <v>4.5000000000000005E-2</v>
      </c>
      <c r="J128" s="344">
        <f>ATFUE*D128</f>
        <v>0.13400000000000001</v>
      </c>
      <c r="K128" s="344">
        <f>ATLUB*D128</f>
        <v>2.0000000000000004E-2</v>
      </c>
      <c r="L128" s="344">
        <f>ATVAR*D128</f>
        <v>0.19900000000000001</v>
      </c>
      <c r="M128" s="344">
        <f>ATLAB*D128</f>
        <v>1.21</v>
      </c>
      <c r="N128" s="439">
        <f>ATHRS*D128</f>
        <v>4.3214285714285712E-2</v>
      </c>
      <c r="O128" s="434">
        <f>ATGAL*D128</f>
        <v>4.7017543859649125E-2</v>
      </c>
      <c r="P128" s="344">
        <f>ATTOT*D128</f>
        <v>1.6520000000000001</v>
      </c>
      <c r="Q128" s="28" t="s">
        <v>366</v>
      </c>
    </row>
    <row r="129" spans="2:17" x14ac:dyDescent="0.25">
      <c r="B129" s="333" t="s">
        <v>380</v>
      </c>
      <c r="C129" s="332" t="s">
        <v>456</v>
      </c>
      <c r="D129" s="404">
        <f>'AC YR10'!H33</f>
        <v>0.1</v>
      </c>
      <c r="E129" s="344">
        <f>ATDEP*D129</f>
        <v>0.16600000000000001</v>
      </c>
      <c r="F129" s="344">
        <f>ATINT*D129</f>
        <v>6.5000000000000002E-2</v>
      </c>
      <c r="G129" s="344">
        <f>ATTHI*D129</f>
        <v>1.2E-2</v>
      </c>
      <c r="H129" s="344">
        <f>ATFIX*D129</f>
        <v>0.24300000000000002</v>
      </c>
      <c r="I129" s="344">
        <f>ATREP*D129</f>
        <v>4.5000000000000005E-2</v>
      </c>
      <c r="J129" s="344">
        <f>ATFUE*D129</f>
        <v>0.13400000000000001</v>
      </c>
      <c r="K129" s="344">
        <f>ATLUB*D129</f>
        <v>2.0000000000000004E-2</v>
      </c>
      <c r="L129" s="344">
        <f>ATVAR*D129</f>
        <v>0.19900000000000001</v>
      </c>
      <c r="M129" s="344">
        <f>ATLAB*D129</f>
        <v>1.21</v>
      </c>
      <c r="N129" s="439">
        <f>ATHRS*D129</f>
        <v>4.3214285714285712E-2</v>
      </c>
      <c r="O129" s="434">
        <f>ATGAL*D129</f>
        <v>4.7017543859649125E-2</v>
      </c>
      <c r="P129" s="344">
        <f>ATTOT*D129</f>
        <v>1.6520000000000001</v>
      </c>
    </row>
    <row r="130" spans="2:17" ht="26.4" x14ac:dyDescent="0.25">
      <c r="B130" s="333" t="s">
        <v>469</v>
      </c>
      <c r="C130" s="332" t="s">
        <v>456</v>
      </c>
      <c r="D130" s="404">
        <f>'AC YR10'!H34</f>
        <v>0.1</v>
      </c>
      <c r="E130" s="344">
        <f>ATDEP*D130</f>
        <v>0.16600000000000001</v>
      </c>
      <c r="F130" s="344">
        <f>ATINT*D130</f>
        <v>6.5000000000000002E-2</v>
      </c>
      <c r="G130" s="344">
        <f>ATTHI*D130</f>
        <v>1.2E-2</v>
      </c>
      <c r="H130" s="344">
        <f>ATFIX*D130</f>
        <v>0.24300000000000002</v>
      </c>
      <c r="I130" s="344">
        <f>ATREP*D130</f>
        <v>4.5000000000000005E-2</v>
      </c>
      <c r="J130" s="344">
        <f>ATFUE*D130</f>
        <v>0.13400000000000001</v>
      </c>
      <c r="K130" s="344">
        <f>ATLUB*D130</f>
        <v>2.0000000000000004E-2</v>
      </c>
      <c r="L130" s="344">
        <f>ATVAR*D130</f>
        <v>0.19900000000000001</v>
      </c>
      <c r="M130" s="344">
        <f>ATLAB*D130</f>
        <v>1.21</v>
      </c>
      <c r="N130" s="439">
        <f>ATHRS*D130</f>
        <v>4.3214285714285712E-2</v>
      </c>
      <c r="O130" s="434">
        <f>ATGAL*D130</f>
        <v>4.7017543859649125E-2</v>
      </c>
      <c r="P130" s="344">
        <f>ATTOT*D130</f>
        <v>1.6520000000000001</v>
      </c>
    </row>
    <row r="131" spans="2:17" x14ac:dyDescent="0.25">
      <c r="B131" s="214"/>
      <c r="C131" s="214"/>
      <c r="D131" s="404"/>
      <c r="E131" s="329"/>
      <c r="F131" s="329"/>
      <c r="G131" s="329"/>
      <c r="H131" s="329"/>
      <c r="I131" s="329"/>
      <c r="J131" s="329"/>
      <c r="K131" s="329"/>
      <c r="L131" s="329"/>
      <c r="M131" s="329"/>
      <c r="N131" s="345"/>
      <c r="O131" s="345"/>
      <c r="P131" s="329"/>
    </row>
    <row r="132" spans="2:17" x14ac:dyDescent="0.25">
      <c r="B132" s="148" t="s">
        <v>185</v>
      </c>
      <c r="C132" s="148"/>
      <c r="D132" s="405"/>
      <c r="E132" s="149">
        <f>SUM(E127:E130)</f>
        <v>0.498</v>
      </c>
      <c r="F132" s="149">
        <f t="shared" ref="F132:P132" si="15">SUM(F127:F130)</f>
        <v>0.19500000000000001</v>
      </c>
      <c r="G132" s="149">
        <f t="shared" si="15"/>
        <v>3.6000000000000004E-2</v>
      </c>
      <c r="H132" s="149">
        <f t="shared" si="15"/>
        <v>0.72900000000000009</v>
      </c>
      <c r="I132" s="149">
        <f t="shared" si="15"/>
        <v>0.13500000000000001</v>
      </c>
      <c r="J132" s="149">
        <f t="shared" si="15"/>
        <v>0.40200000000000002</v>
      </c>
      <c r="K132" s="149">
        <f t="shared" si="15"/>
        <v>6.0000000000000012E-2</v>
      </c>
      <c r="L132" s="149">
        <f t="shared" si="15"/>
        <v>0.59699999999999998</v>
      </c>
      <c r="M132" s="149">
        <f t="shared" si="15"/>
        <v>3.63</v>
      </c>
      <c r="N132" s="433">
        <f t="shared" si="15"/>
        <v>0.12964285714285714</v>
      </c>
      <c r="O132" s="433">
        <f t="shared" si="15"/>
        <v>0.14105263157894737</v>
      </c>
      <c r="P132" s="149">
        <f t="shared" si="15"/>
        <v>4.9560000000000004</v>
      </c>
    </row>
    <row r="134" spans="2:17" ht="21" customHeight="1" x14ac:dyDescent="0.3">
      <c r="B134" s="462" t="s">
        <v>446</v>
      </c>
      <c r="C134" s="462"/>
      <c r="D134" s="462"/>
      <c r="E134" s="462"/>
      <c r="F134" s="462"/>
      <c r="G134" s="462"/>
      <c r="H134" s="462"/>
      <c r="I134" s="462"/>
      <c r="J134" s="462"/>
      <c r="K134" s="462"/>
      <c r="L134" s="462"/>
      <c r="M134" s="462"/>
      <c r="N134" s="462"/>
      <c r="O134" s="462"/>
      <c r="P134" s="490"/>
    </row>
    <row r="135" spans="2:17" ht="12.75" customHeight="1" x14ac:dyDescent="0.25">
      <c r="B135" s="147"/>
      <c r="C135" s="147"/>
      <c r="D135" s="399"/>
      <c r="E135" s="491" t="s">
        <v>16</v>
      </c>
      <c r="F135" s="492"/>
      <c r="G135" s="492"/>
      <c r="H135" s="493"/>
      <c r="I135" s="494" t="s">
        <v>0</v>
      </c>
      <c r="J135" s="495"/>
      <c r="K135" s="495"/>
      <c r="L135" s="496"/>
      <c r="M135" s="497" t="s">
        <v>6</v>
      </c>
      <c r="N135" s="498"/>
      <c r="O135" s="438" t="s">
        <v>165</v>
      </c>
      <c r="P135" s="499" t="s">
        <v>7</v>
      </c>
    </row>
    <row r="136" spans="2:17" ht="39.6" customHeight="1" x14ac:dyDescent="0.25">
      <c r="B136" s="158" t="s">
        <v>99</v>
      </c>
      <c r="C136" s="158" t="s">
        <v>101</v>
      </c>
      <c r="D136" s="397" t="s">
        <v>356</v>
      </c>
      <c r="E136" s="147" t="s">
        <v>8</v>
      </c>
      <c r="F136" s="147" t="s">
        <v>9</v>
      </c>
      <c r="G136" s="193" t="s">
        <v>10</v>
      </c>
      <c r="H136" s="194" t="s">
        <v>15</v>
      </c>
      <c r="I136" s="197" t="s">
        <v>11</v>
      </c>
      <c r="J136" s="197" t="s">
        <v>12</v>
      </c>
      <c r="K136" s="197" t="s">
        <v>13</v>
      </c>
      <c r="L136" s="197" t="s">
        <v>144</v>
      </c>
      <c r="M136" s="236"/>
      <c r="N136" s="432"/>
      <c r="O136" s="432"/>
      <c r="P136" s="500"/>
    </row>
    <row r="137" spans="2:17" ht="12" customHeight="1" x14ac:dyDescent="0.25">
      <c r="B137" s="146"/>
      <c r="C137" s="146"/>
      <c r="D137" s="400"/>
      <c r="E137" s="146"/>
      <c r="F137" s="146"/>
      <c r="G137" s="192"/>
      <c r="H137" s="195"/>
      <c r="I137" s="196"/>
      <c r="J137" s="196"/>
      <c r="K137" s="196"/>
      <c r="L137" s="196"/>
      <c r="M137" s="237" t="s">
        <v>153</v>
      </c>
      <c r="N137" s="237" t="s">
        <v>164</v>
      </c>
      <c r="O137" s="237" t="s">
        <v>163</v>
      </c>
      <c r="P137" s="238" t="s">
        <v>153</v>
      </c>
    </row>
    <row r="138" spans="2:17" x14ac:dyDescent="0.25">
      <c r="B138" s="331"/>
      <c r="C138" s="487"/>
      <c r="D138" s="488"/>
      <c r="E138" s="488"/>
      <c r="F138" s="488"/>
      <c r="G138" s="488"/>
      <c r="H138" s="488"/>
      <c r="I138" s="488"/>
      <c r="J138" s="488"/>
      <c r="K138" s="488"/>
      <c r="L138" s="488"/>
      <c r="M138" s="488"/>
      <c r="N138" s="488"/>
      <c r="O138" s="488"/>
      <c r="P138" s="489"/>
    </row>
    <row r="139" spans="2:17" x14ac:dyDescent="0.25">
      <c r="B139" s="332" t="s">
        <v>444</v>
      </c>
      <c r="C139" s="332" t="s">
        <v>369</v>
      </c>
      <c r="D139" s="404">
        <f>'AC YR10'!H25</f>
        <v>0</v>
      </c>
      <c r="E139" s="344">
        <f>TRUDEP*D139</f>
        <v>0</v>
      </c>
      <c r="F139" s="344">
        <f>TRUINT*D139</f>
        <v>0</v>
      </c>
      <c r="G139" s="344">
        <f>TRUTHI*D139</f>
        <v>0</v>
      </c>
      <c r="H139" s="344">
        <f>TRUFIX*D139</f>
        <v>0</v>
      </c>
      <c r="I139" s="344">
        <f>TRUREP*D139</f>
        <v>0</v>
      </c>
      <c r="J139" s="344">
        <f>TRUFUE*D139</f>
        <v>0</v>
      </c>
      <c r="K139" s="344">
        <f>TRULUB*D139</f>
        <v>0</v>
      </c>
      <c r="L139" s="344">
        <f>TRUVAR*D139</f>
        <v>0</v>
      </c>
      <c r="M139" s="344">
        <f>TRULAB*D139</f>
        <v>0</v>
      </c>
      <c r="N139" s="439">
        <f>TRUHRS*D139</f>
        <v>0</v>
      </c>
      <c r="O139" s="434">
        <f>TRUGAL*D139</f>
        <v>0</v>
      </c>
      <c r="P139" s="344">
        <f>TRUTOT*D139</f>
        <v>0</v>
      </c>
    </row>
    <row r="140" spans="2:17" x14ac:dyDescent="0.25">
      <c r="B140" s="333" t="s">
        <v>339</v>
      </c>
      <c r="C140" s="332" t="s">
        <v>456</v>
      </c>
      <c r="D140" s="404">
        <f>'AC YR10'!H32</f>
        <v>0.1</v>
      </c>
      <c r="E140" s="344">
        <f>ATDEP*D140</f>
        <v>0.16600000000000001</v>
      </c>
      <c r="F140" s="344">
        <f>ATINT*D140</f>
        <v>6.5000000000000002E-2</v>
      </c>
      <c r="G140" s="344">
        <f>ATTHI*D140</f>
        <v>1.2E-2</v>
      </c>
      <c r="H140" s="344">
        <f>ATFIX*D140</f>
        <v>0.24300000000000002</v>
      </c>
      <c r="I140" s="344">
        <f>ATREP*D140</f>
        <v>4.5000000000000005E-2</v>
      </c>
      <c r="J140" s="344">
        <f>ATFUE*D140</f>
        <v>0.13400000000000001</v>
      </c>
      <c r="K140" s="344">
        <f>ATLUB*D140</f>
        <v>2.0000000000000004E-2</v>
      </c>
      <c r="L140" s="344">
        <f>ATVAR*D140</f>
        <v>0.19900000000000001</v>
      </c>
      <c r="M140" s="344">
        <f>ATLAB*D140</f>
        <v>1.21</v>
      </c>
      <c r="N140" s="439">
        <f>ATHRS*D140</f>
        <v>4.3214285714285712E-2</v>
      </c>
      <c r="O140" s="434">
        <f>ATGAL*D140</f>
        <v>4.7017543859649125E-2</v>
      </c>
      <c r="P140" s="344">
        <f>ATTOT*D140</f>
        <v>1.6520000000000001</v>
      </c>
      <c r="Q140" s="28" t="s">
        <v>366</v>
      </c>
    </row>
    <row r="141" spans="2:17" x14ac:dyDescent="0.25">
      <c r="B141" s="333" t="s">
        <v>380</v>
      </c>
      <c r="C141" s="332" t="s">
        <v>456</v>
      </c>
      <c r="D141" s="404">
        <f>'AC YR10'!H33</f>
        <v>0.1</v>
      </c>
      <c r="E141" s="344">
        <f>ATDEP*D141</f>
        <v>0.16600000000000001</v>
      </c>
      <c r="F141" s="344">
        <f>ATINT*D141</f>
        <v>6.5000000000000002E-2</v>
      </c>
      <c r="G141" s="344">
        <f>ATTHI*D141</f>
        <v>1.2E-2</v>
      </c>
      <c r="H141" s="344">
        <f>ATFIX*D141</f>
        <v>0.24300000000000002</v>
      </c>
      <c r="I141" s="344">
        <f>ATREP*D141</f>
        <v>4.5000000000000005E-2</v>
      </c>
      <c r="J141" s="344">
        <f>ATFUE*D141</f>
        <v>0.13400000000000001</v>
      </c>
      <c r="K141" s="344">
        <f>ATLUB*D141</f>
        <v>2.0000000000000004E-2</v>
      </c>
      <c r="L141" s="344">
        <f>ATVAR*D141</f>
        <v>0.19900000000000001</v>
      </c>
      <c r="M141" s="344">
        <f>ATLAB*D141</f>
        <v>1.21</v>
      </c>
      <c r="N141" s="439">
        <f>ATHRS*D141</f>
        <v>4.3214285714285712E-2</v>
      </c>
      <c r="O141" s="434">
        <f>ATGAL*D141</f>
        <v>4.7017543859649125E-2</v>
      </c>
      <c r="P141" s="344">
        <f>ATTOT*D141</f>
        <v>1.6520000000000001</v>
      </c>
    </row>
    <row r="142" spans="2:17" ht="26.4" x14ac:dyDescent="0.25">
      <c r="B142" s="333" t="s">
        <v>469</v>
      </c>
      <c r="C142" s="332" t="s">
        <v>456</v>
      </c>
      <c r="D142" s="404">
        <f>'AC YR10'!H34</f>
        <v>0.1</v>
      </c>
      <c r="E142" s="344">
        <f>ATDEP*D142</f>
        <v>0.16600000000000001</v>
      </c>
      <c r="F142" s="344">
        <f>ATINT*D142</f>
        <v>6.5000000000000002E-2</v>
      </c>
      <c r="G142" s="344">
        <f>ATTHI*D142</f>
        <v>1.2E-2</v>
      </c>
      <c r="H142" s="344">
        <f>ATFIX*D142</f>
        <v>0.24300000000000002</v>
      </c>
      <c r="I142" s="344">
        <f>ATREP*D142</f>
        <v>4.5000000000000005E-2</v>
      </c>
      <c r="J142" s="344">
        <f>ATFUE*D142</f>
        <v>0.13400000000000001</v>
      </c>
      <c r="K142" s="344">
        <f>ATLUB*D142</f>
        <v>2.0000000000000004E-2</v>
      </c>
      <c r="L142" s="344">
        <f>ATVAR*D142</f>
        <v>0.19900000000000001</v>
      </c>
      <c r="M142" s="344">
        <f>ATLAB*D142</f>
        <v>1.21</v>
      </c>
      <c r="N142" s="439">
        <f>ATHRS*D142</f>
        <v>4.3214285714285712E-2</v>
      </c>
      <c r="O142" s="434">
        <f>ATGAL*D142</f>
        <v>4.7017543859649125E-2</v>
      </c>
      <c r="P142" s="344">
        <f>ATTOT*D142</f>
        <v>1.6520000000000001</v>
      </c>
    </row>
    <row r="143" spans="2:17" x14ac:dyDescent="0.25">
      <c r="B143" s="214"/>
      <c r="C143" s="214"/>
      <c r="D143" s="404"/>
      <c r="E143" s="329"/>
      <c r="F143" s="329"/>
      <c r="G143" s="329"/>
      <c r="H143" s="329"/>
      <c r="I143" s="329"/>
      <c r="J143" s="329"/>
      <c r="K143" s="329"/>
      <c r="L143" s="329"/>
      <c r="M143" s="329"/>
      <c r="N143" s="345"/>
      <c r="O143" s="345"/>
      <c r="P143" s="329"/>
    </row>
    <row r="144" spans="2:17" x14ac:dyDescent="0.25">
      <c r="B144" s="148" t="s">
        <v>185</v>
      </c>
      <c r="C144" s="148"/>
      <c r="D144" s="405"/>
      <c r="E144" s="149">
        <f>SUM(E139:E143)</f>
        <v>0.498</v>
      </c>
      <c r="F144" s="149">
        <f t="shared" ref="F144:P144" si="16">SUM(F139:F143)</f>
        <v>0.19500000000000001</v>
      </c>
      <c r="G144" s="149">
        <f t="shared" si="16"/>
        <v>3.6000000000000004E-2</v>
      </c>
      <c r="H144" s="149">
        <f t="shared" si="16"/>
        <v>0.72900000000000009</v>
      </c>
      <c r="I144" s="149">
        <f t="shared" si="16"/>
        <v>0.13500000000000001</v>
      </c>
      <c r="J144" s="149">
        <f t="shared" si="16"/>
        <v>0.40200000000000002</v>
      </c>
      <c r="K144" s="149">
        <f t="shared" si="16"/>
        <v>6.0000000000000012E-2</v>
      </c>
      <c r="L144" s="149">
        <f t="shared" si="16"/>
        <v>0.59699999999999998</v>
      </c>
      <c r="M144" s="149">
        <f t="shared" si="16"/>
        <v>3.63</v>
      </c>
      <c r="N144" s="433">
        <f t="shared" si="16"/>
        <v>0.12964285714285714</v>
      </c>
      <c r="O144" s="433">
        <f t="shared" si="16"/>
        <v>0.14105263157894737</v>
      </c>
      <c r="P144" s="149">
        <f t="shared" si="16"/>
        <v>4.9560000000000004</v>
      </c>
    </row>
    <row r="146" spans="2:17" ht="21" customHeight="1" x14ac:dyDescent="0.3">
      <c r="B146" s="462" t="s">
        <v>447</v>
      </c>
      <c r="C146" s="462"/>
      <c r="D146" s="462"/>
      <c r="E146" s="462"/>
      <c r="F146" s="462"/>
      <c r="G146" s="462"/>
      <c r="H146" s="462"/>
      <c r="I146" s="462"/>
      <c r="J146" s="462"/>
      <c r="K146" s="462"/>
      <c r="L146" s="462"/>
      <c r="M146" s="462"/>
      <c r="N146" s="462"/>
      <c r="O146" s="462"/>
      <c r="P146" s="490"/>
    </row>
    <row r="147" spans="2:17" ht="12.75" customHeight="1" x14ac:dyDescent="0.25">
      <c r="B147" s="147"/>
      <c r="C147" s="147"/>
      <c r="D147" s="399"/>
      <c r="E147" s="491" t="s">
        <v>16</v>
      </c>
      <c r="F147" s="492"/>
      <c r="G147" s="492"/>
      <c r="H147" s="493"/>
      <c r="I147" s="494" t="s">
        <v>0</v>
      </c>
      <c r="J147" s="495"/>
      <c r="K147" s="495"/>
      <c r="L147" s="496"/>
      <c r="M147" s="497" t="s">
        <v>6</v>
      </c>
      <c r="N147" s="498"/>
      <c r="O147" s="438" t="s">
        <v>165</v>
      </c>
      <c r="P147" s="499" t="s">
        <v>7</v>
      </c>
    </row>
    <row r="148" spans="2:17" ht="39.6" customHeight="1" x14ac:dyDescent="0.25">
      <c r="B148" s="158" t="s">
        <v>99</v>
      </c>
      <c r="C148" s="158" t="s">
        <v>101</v>
      </c>
      <c r="D148" s="397" t="s">
        <v>356</v>
      </c>
      <c r="E148" s="147" t="s">
        <v>8</v>
      </c>
      <c r="F148" s="147" t="s">
        <v>9</v>
      </c>
      <c r="G148" s="193" t="s">
        <v>10</v>
      </c>
      <c r="H148" s="194" t="s">
        <v>15</v>
      </c>
      <c r="I148" s="197" t="s">
        <v>11</v>
      </c>
      <c r="J148" s="197" t="s">
        <v>12</v>
      </c>
      <c r="K148" s="197" t="s">
        <v>13</v>
      </c>
      <c r="L148" s="197" t="s">
        <v>144</v>
      </c>
      <c r="M148" s="236"/>
      <c r="N148" s="432"/>
      <c r="O148" s="432"/>
      <c r="P148" s="500"/>
    </row>
    <row r="149" spans="2:17" ht="12" customHeight="1" x14ac:dyDescent="0.25">
      <c r="B149" s="146"/>
      <c r="C149" s="146"/>
      <c r="D149" s="400"/>
      <c r="E149" s="146"/>
      <c r="F149" s="146"/>
      <c r="G149" s="192"/>
      <c r="H149" s="195"/>
      <c r="I149" s="196"/>
      <c r="J149" s="196"/>
      <c r="K149" s="196"/>
      <c r="L149" s="196"/>
      <c r="M149" s="237" t="s">
        <v>153</v>
      </c>
      <c r="N149" s="237" t="s">
        <v>164</v>
      </c>
      <c r="O149" s="237" t="s">
        <v>163</v>
      </c>
      <c r="P149" s="238" t="s">
        <v>153</v>
      </c>
    </row>
    <row r="150" spans="2:17" x14ac:dyDescent="0.25">
      <c r="B150" s="331"/>
      <c r="C150" s="487"/>
      <c r="D150" s="488"/>
      <c r="E150" s="488"/>
      <c r="F150" s="488"/>
      <c r="G150" s="488"/>
      <c r="H150" s="488"/>
      <c r="I150" s="488"/>
      <c r="J150" s="488"/>
      <c r="K150" s="488"/>
      <c r="L150" s="488"/>
      <c r="M150" s="488"/>
      <c r="N150" s="488"/>
      <c r="O150" s="488"/>
      <c r="P150" s="489"/>
    </row>
    <row r="151" spans="2:17" x14ac:dyDescent="0.25">
      <c r="B151" s="332" t="s">
        <v>444</v>
      </c>
      <c r="C151" s="332" t="s">
        <v>369</v>
      </c>
      <c r="D151" s="404">
        <f>'AC YR12'!H25</f>
        <v>0</v>
      </c>
      <c r="E151" s="344">
        <f>TRUDEP*D151</f>
        <v>0</v>
      </c>
      <c r="F151" s="344">
        <f>TRUINT*D151</f>
        <v>0</v>
      </c>
      <c r="G151" s="344">
        <f>TRUTHI*D151</f>
        <v>0</v>
      </c>
      <c r="H151" s="344">
        <f>TRUFIX*D151</f>
        <v>0</v>
      </c>
      <c r="I151" s="344">
        <f>TRUREP*D151</f>
        <v>0</v>
      </c>
      <c r="J151" s="344">
        <f>TRUFUE*D151</f>
        <v>0</v>
      </c>
      <c r="K151" s="344">
        <f>TRULUB*D151</f>
        <v>0</v>
      </c>
      <c r="L151" s="344">
        <f>TRUVAR*D151</f>
        <v>0</v>
      </c>
      <c r="M151" s="344">
        <f>TRULAB*D151</f>
        <v>0</v>
      </c>
      <c r="N151" s="439">
        <f>TRUHRS*D151</f>
        <v>0</v>
      </c>
      <c r="O151" s="434">
        <f>TRUGAL*D151</f>
        <v>0</v>
      </c>
      <c r="P151" s="344">
        <f>TRUTOT*D151</f>
        <v>0</v>
      </c>
    </row>
    <row r="152" spans="2:17" x14ac:dyDescent="0.25">
      <c r="B152" s="333" t="s">
        <v>339</v>
      </c>
      <c r="C152" s="332" t="s">
        <v>456</v>
      </c>
      <c r="D152" s="404">
        <f>'AC YR12'!H32</f>
        <v>0.05</v>
      </c>
      <c r="E152" s="344">
        <f>ATDEP*D152</f>
        <v>8.3000000000000004E-2</v>
      </c>
      <c r="F152" s="344">
        <f>ATINT*D152</f>
        <v>3.2500000000000001E-2</v>
      </c>
      <c r="G152" s="344">
        <f>ATTHI*D152</f>
        <v>6.0000000000000001E-3</v>
      </c>
      <c r="H152" s="344">
        <f>ATFIX*D152</f>
        <v>0.12150000000000001</v>
      </c>
      <c r="I152" s="344">
        <f>ATREP*D152</f>
        <v>2.2500000000000003E-2</v>
      </c>
      <c r="J152" s="344">
        <f>ATFUE*D152</f>
        <v>6.7000000000000004E-2</v>
      </c>
      <c r="K152" s="344">
        <f>ATLUB*D152</f>
        <v>1.0000000000000002E-2</v>
      </c>
      <c r="L152" s="344">
        <f>ATVAR*D152</f>
        <v>9.9500000000000005E-2</v>
      </c>
      <c r="M152" s="344">
        <f>ATLAB*D152</f>
        <v>0.60499999999999998</v>
      </c>
      <c r="N152" s="439">
        <f>ATHRS*D152</f>
        <v>2.1607142857142856E-2</v>
      </c>
      <c r="O152" s="434">
        <f>ATGAL*D152</f>
        <v>2.3508771929824562E-2</v>
      </c>
      <c r="P152" s="344">
        <f>ATTOT*D152</f>
        <v>0.82600000000000007</v>
      </c>
      <c r="Q152" s="28" t="s">
        <v>366</v>
      </c>
    </row>
    <row r="153" spans="2:17" x14ac:dyDescent="0.25">
      <c r="B153" s="333" t="s">
        <v>380</v>
      </c>
      <c r="C153" s="332" t="s">
        <v>456</v>
      </c>
      <c r="D153" s="404">
        <f>'AC YR12'!H33</f>
        <v>0.05</v>
      </c>
      <c r="E153" s="344">
        <f>ATDEP*D153</f>
        <v>8.3000000000000004E-2</v>
      </c>
      <c r="F153" s="344">
        <f>ATINT*D153</f>
        <v>3.2500000000000001E-2</v>
      </c>
      <c r="G153" s="344">
        <f>ATTHI*D153</f>
        <v>6.0000000000000001E-3</v>
      </c>
      <c r="H153" s="344">
        <f>ATFIX*D153</f>
        <v>0.12150000000000001</v>
      </c>
      <c r="I153" s="344">
        <f>ATREP*D153</f>
        <v>2.2500000000000003E-2</v>
      </c>
      <c r="J153" s="344">
        <f>ATFUE*D153</f>
        <v>6.7000000000000004E-2</v>
      </c>
      <c r="K153" s="344">
        <f>ATLUB*D153</f>
        <v>1.0000000000000002E-2</v>
      </c>
      <c r="L153" s="344">
        <f>ATVAR*D153</f>
        <v>9.9500000000000005E-2</v>
      </c>
      <c r="M153" s="344">
        <f>ATLAB*D153</f>
        <v>0.60499999999999998</v>
      </c>
      <c r="N153" s="439">
        <f>ATHRS*D153</f>
        <v>2.1607142857142856E-2</v>
      </c>
      <c r="O153" s="434">
        <f>ATGAL*D153</f>
        <v>2.3508771929824562E-2</v>
      </c>
      <c r="P153" s="344">
        <f>ATTOT*D153</f>
        <v>0.82600000000000007</v>
      </c>
    </row>
    <row r="154" spans="2:17" ht="26.4" x14ac:dyDescent="0.25">
      <c r="B154" s="333" t="s">
        <v>469</v>
      </c>
      <c r="C154" s="332" t="s">
        <v>456</v>
      </c>
      <c r="D154" s="404">
        <f>'AC YR12'!H34</f>
        <v>0.05</v>
      </c>
      <c r="E154" s="344">
        <f>ATDEP*D154</f>
        <v>8.3000000000000004E-2</v>
      </c>
      <c r="F154" s="344">
        <f>ATINT*D154</f>
        <v>3.2500000000000001E-2</v>
      </c>
      <c r="G154" s="344">
        <f>ATTHI*D154</f>
        <v>6.0000000000000001E-3</v>
      </c>
      <c r="H154" s="344">
        <f>ATFIX*D154</f>
        <v>0.12150000000000001</v>
      </c>
      <c r="I154" s="344">
        <f>ATREP*D154</f>
        <v>2.2500000000000003E-2</v>
      </c>
      <c r="J154" s="344">
        <f>ATFUE*D154</f>
        <v>6.7000000000000004E-2</v>
      </c>
      <c r="K154" s="344">
        <f>ATLUB*D154</f>
        <v>1.0000000000000002E-2</v>
      </c>
      <c r="L154" s="344">
        <f>ATVAR*D154</f>
        <v>9.9500000000000005E-2</v>
      </c>
      <c r="M154" s="344">
        <f>ATLAB*D154</f>
        <v>0.60499999999999998</v>
      </c>
      <c r="N154" s="439">
        <f>ATHRS*D154</f>
        <v>2.1607142857142856E-2</v>
      </c>
      <c r="O154" s="434">
        <f>ATGAL*D154</f>
        <v>2.3508771929824562E-2</v>
      </c>
      <c r="P154" s="344">
        <f>ATTOT*D154</f>
        <v>0.82600000000000007</v>
      </c>
    </row>
    <row r="155" spans="2:17" x14ac:dyDescent="0.25">
      <c r="B155" s="214"/>
      <c r="C155" s="214"/>
      <c r="D155" s="404"/>
      <c r="E155" s="329"/>
      <c r="F155" s="329"/>
      <c r="G155" s="329"/>
      <c r="H155" s="329"/>
      <c r="I155" s="329"/>
      <c r="J155" s="329"/>
      <c r="K155" s="329"/>
      <c r="L155" s="329"/>
      <c r="M155" s="329"/>
      <c r="N155" s="345"/>
      <c r="O155" s="345"/>
      <c r="P155" s="329"/>
    </row>
    <row r="156" spans="2:17" x14ac:dyDescent="0.25">
      <c r="B156" s="148" t="s">
        <v>185</v>
      </c>
      <c r="C156" s="148"/>
      <c r="D156" s="405"/>
      <c r="E156" s="149">
        <f>SUM(E151:E155)</f>
        <v>0.249</v>
      </c>
      <c r="F156" s="149">
        <f t="shared" ref="F156:P156" si="17">SUM(F151:F155)</f>
        <v>9.7500000000000003E-2</v>
      </c>
      <c r="G156" s="149">
        <f t="shared" si="17"/>
        <v>1.8000000000000002E-2</v>
      </c>
      <c r="H156" s="149">
        <f t="shared" si="17"/>
        <v>0.36450000000000005</v>
      </c>
      <c r="I156" s="149">
        <f t="shared" si="17"/>
        <v>6.7500000000000004E-2</v>
      </c>
      <c r="J156" s="149">
        <f t="shared" si="17"/>
        <v>0.20100000000000001</v>
      </c>
      <c r="K156" s="149">
        <f t="shared" si="17"/>
        <v>3.0000000000000006E-2</v>
      </c>
      <c r="L156" s="149">
        <f t="shared" si="17"/>
        <v>0.29849999999999999</v>
      </c>
      <c r="M156" s="149">
        <f t="shared" si="17"/>
        <v>1.8149999999999999</v>
      </c>
      <c r="N156" s="433">
        <f t="shared" si="17"/>
        <v>6.4821428571428572E-2</v>
      </c>
      <c r="O156" s="433">
        <f t="shared" si="17"/>
        <v>7.0526315789473687E-2</v>
      </c>
      <c r="P156" s="149">
        <f t="shared" si="17"/>
        <v>2.4780000000000002</v>
      </c>
    </row>
    <row r="158" spans="2:17" ht="21" customHeight="1" x14ac:dyDescent="0.3">
      <c r="B158" s="462" t="s">
        <v>448</v>
      </c>
      <c r="C158" s="462"/>
      <c r="D158" s="462"/>
      <c r="E158" s="462"/>
      <c r="F158" s="462"/>
      <c r="G158" s="462"/>
      <c r="H158" s="462"/>
      <c r="I158" s="462"/>
      <c r="J158" s="462"/>
      <c r="K158" s="462"/>
      <c r="L158" s="462"/>
      <c r="M158" s="462"/>
      <c r="N158" s="462"/>
      <c r="O158" s="462"/>
      <c r="P158" s="490"/>
    </row>
    <row r="159" spans="2:17" ht="12.75" customHeight="1" x14ac:dyDescent="0.25">
      <c r="B159" s="147"/>
      <c r="C159" s="147"/>
      <c r="D159" s="399"/>
      <c r="E159" s="491" t="s">
        <v>16</v>
      </c>
      <c r="F159" s="492"/>
      <c r="G159" s="492"/>
      <c r="H159" s="493"/>
      <c r="I159" s="494" t="s">
        <v>0</v>
      </c>
      <c r="J159" s="495"/>
      <c r="K159" s="495"/>
      <c r="L159" s="496"/>
      <c r="M159" s="497" t="s">
        <v>6</v>
      </c>
      <c r="N159" s="498"/>
      <c r="O159" s="438" t="s">
        <v>165</v>
      </c>
      <c r="P159" s="499" t="s">
        <v>7</v>
      </c>
    </row>
    <row r="160" spans="2:17" ht="39.6" customHeight="1" x14ac:dyDescent="0.25">
      <c r="B160" s="158" t="s">
        <v>99</v>
      </c>
      <c r="C160" s="158" t="s">
        <v>101</v>
      </c>
      <c r="D160" s="397" t="s">
        <v>356</v>
      </c>
      <c r="E160" s="147" t="s">
        <v>8</v>
      </c>
      <c r="F160" s="147" t="s">
        <v>9</v>
      </c>
      <c r="G160" s="193" t="s">
        <v>10</v>
      </c>
      <c r="H160" s="194" t="s">
        <v>15</v>
      </c>
      <c r="I160" s="197" t="s">
        <v>11</v>
      </c>
      <c r="J160" s="197" t="s">
        <v>12</v>
      </c>
      <c r="K160" s="197" t="s">
        <v>13</v>
      </c>
      <c r="L160" s="197" t="s">
        <v>144</v>
      </c>
      <c r="M160" s="236"/>
      <c r="N160" s="432"/>
      <c r="O160" s="432"/>
      <c r="P160" s="500"/>
    </row>
    <row r="161" spans="2:17" ht="12" customHeight="1" x14ac:dyDescent="0.25">
      <c r="B161" s="146"/>
      <c r="C161" s="146"/>
      <c r="D161" s="400"/>
      <c r="E161" s="146"/>
      <c r="F161" s="146"/>
      <c r="G161" s="192"/>
      <c r="H161" s="195"/>
      <c r="I161" s="196"/>
      <c r="J161" s="196"/>
      <c r="K161" s="196"/>
      <c r="L161" s="196"/>
      <c r="M161" s="237" t="s">
        <v>153</v>
      </c>
      <c r="N161" s="237" t="s">
        <v>164</v>
      </c>
      <c r="O161" s="237" t="s">
        <v>163</v>
      </c>
      <c r="P161" s="238" t="s">
        <v>153</v>
      </c>
    </row>
    <row r="162" spans="2:17" x14ac:dyDescent="0.25">
      <c r="B162" s="331"/>
      <c r="C162" s="487"/>
      <c r="D162" s="488"/>
      <c r="E162" s="488"/>
      <c r="F162" s="488"/>
      <c r="G162" s="488"/>
      <c r="H162" s="488"/>
      <c r="I162" s="488"/>
      <c r="J162" s="488"/>
      <c r="K162" s="488"/>
      <c r="L162" s="488"/>
      <c r="M162" s="488"/>
      <c r="N162" s="488"/>
      <c r="O162" s="488"/>
      <c r="P162" s="489"/>
    </row>
    <row r="163" spans="2:17" x14ac:dyDescent="0.25">
      <c r="B163" s="332" t="s">
        <v>444</v>
      </c>
      <c r="C163" s="332" t="s">
        <v>369</v>
      </c>
      <c r="D163" s="404">
        <f>'AC YR13'!H25</f>
        <v>0</v>
      </c>
      <c r="E163" s="344">
        <f>TRUDEP*D163</f>
        <v>0</v>
      </c>
      <c r="F163" s="344">
        <f>TRUINT*D163</f>
        <v>0</v>
      </c>
      <c r="G163" s="344">
        <f>TRUTHI*D163</f>
        <v>0</v>
      </c>
      <c r="H163" s="344">
        <f>TRUFIX*D163</f>
        <v>0</v>
      </c>
      <c r="I163" s="344">
        <f>TRUREP*D163</f>
        <v>0</v>
      </c>
      <c r="J163" s="344">
        <f>TRUFUE*D163</f>
        <v>0</v>
      </c>
      <c r="K163" s="344">
        <f>TRULUB*D163</f>
        <v>0</v>
      </c>
      <c r="L163" s="344">
        <f>TRUVAR*D163</f>
        <v>0</v>
      </c>
      <c r="M163" s="344">
        <f>TRULAB*D163</f>
        <v>0</v>
      </c>
      <c r="N163" s="439">
        <f>TRUHRS*D163</f>
        <v>0</v>
      </c>
      <c r="O163" s="434">
        <f>TRUGAL*D163</f>
        <v>0</v>
      </c>
      <c r="P163" s="344">
        <f>TRUTOT*D163</f>
        <v>0</v>
      </c>
    </row>
    <row r="164" spans="2:17" x14ac:dyDescent="0.25">
      <c r="B164" s="333" t="s">
        <v>339</v>
      </c>
      <c r="C164" s="332" t="s">
        <v>456</v>
      </c>
      <c r="D164" s="404">
        <f>'AC YR13'!H32</f>
        <v>0.02</v>
      </c>
      <c r="E164" s="344">
        <f>ATDEP*D164</f>
        <v>3.32E-2</v>
      </c>
      <c r="F164" s="344">
        <f>ATINT*D164</f>
        <v>1.3000000000000001E-2</v>
      </c>
      <c r="G164" s="344">
        <f>ATTHI*D164</f>
        <v>2.3999999999999998E-3</v>
      </c>
      <c r="H164" s="344">
        <f>ATFIX*D164</f>
        <v>4.8600000000000004E-2</v>
      </c>
      <c r="I164" s="344">
        <f>ATREP*D164</f>
        <v>9.0000000000000011E-3</v>
      </c>
      <c r="J164" s="344">
        <f>ATFUE*D164</f>
        <v>2.6800000000000001E-2</v>
      </c>
      <c r="K164" s="344">
        <f>ATLUB*D164</f>
        <v>4.0000000000000001E-3</v>
      </c>
      <c r="L164" s="344">
        <f>ATVAR*D164</f>
        <v>3.9800000000000002E-2</v>
      </c>
      <c r="M164" s="344">
        <f>ATLAB*D164</f>
        <v>0.24199999999999999</v>
      </c>
      <c r="N164" s="439">
        <f>ATHRS*D164</f>
        <v>8.6428571428571431E-3</v>
      </c>
      <c r="O164" s="434">
        <f>ATGAL*D164</f>
        <v>9.4035087719298253E-3</v>
      </c>
      <c r="P164" s="344">
        <f>ATTOT*D164</f>
        <v>0.33039999999999997</v>
      </c>
      <c r="Q164" s="28" t="s">
        <v>366</v>
      </c>
    </row>
    <row r="165" spans="2:17" x14ac:dyDescent="0.25">
      <c r="B165" s="333" t="s">
        <v>380</v>
      </c>
      <c r="C165" s="332" t="s">
        <v>456</v>
      </c>
      <c r="D165" s="404">
        <f>'AC YR13'!H33</f>
        <v>0.02</v>
      </c>
      <c r="E165" s="344">
        <f>ATDEP*D165</f>
        <v>3.32E-2</v>
      </c>
      <c r="F165" s="344">
        <f>ATINT*D165</f>
        <v>1.3000000000000001E-2</v>
      </c>
      <c r="G165" s="344">
        <f>ATTHI*D165</f>
        <v>2.3999999999999998E-3</v>
      </c>
      <c r="H165" s="344">
        <f>ATFIX*D165</f>
        <v>4.8600000000000004E-2</v>
      </c>
      <c r="I165" s="344">
        <f>ATREP*D165</f>
        <v>9.0000000000000011E-3</v>
      </c>
      <c r="J165" s="344">
        <f>ATFUE*D165</f>
        <v>2.6800000000000001E-2</v>
      </c>
      <c r="K165" s="344">
        <f>ATLUB*D165</f>
        <v>4.0000000000000001E-3</v>
      </c>
      <c r="L165" s="344">
        <f>ATVAR*D165</f>
        <v>3.9800000000000002E-2</v>
      </c>
      <c r="M165" s="344">
        <f>ATLAB*D165</f>
        <v>0.24199999999999999</v>
      </c>
      <c r="N165" s="439">
        <f>ATHRS*D165</f>
        <v>8.6428571428571431E-3</v>
      </c>
      <c r="O165" s="434">
        <f>ATGAL*D165</f>
        <v>9.4035087719298253E-3</v>
      </c>
      <c r="P165" s="344">
        <f>ATTOT*D165</f>
        <v>0.33039999999999997</v>
      </c>
    </row>
    <row r="166" spans="2:17" ht="26.4" x14ac:dyDescent="0.25">
      <c r="B166" s="333" t="s">
        <v>469</v>
      </c>
      <c r="C166" s="332" t="s">
        <v>456</v>
      </c>
      <c r="D166" s="404">
        <f>'AC YR13'!H34</f>
        <v>0.02</v>
      </c>
      <c r="E166" s="344">
        <f>ATDEP*D166</f>
        <v>3.32E-2</v>
      </c>
      <c r="F166" s="344">
        <f>ATINT*D166</f>
        <v>1.3000000000000001E-2</v>
      </c>
      <c r="G166" s="344">
        <f>ATTHI*D166</f>
        <v>2.3999999999999998E-3</v>
      </c>
      <c r="H166" s="344">
        <f>ATFIX*D166</f>
        <v>4.8600000000000004E-2</v>
      </c>
      <c r="I166" s="344">
        <f>ATREP*D166</f>
        <v>9.0000000000000011E-3</v>
      </c>
      <c r="J166" s="344">
        <f>ATFUE*D166</f>
        <v>2.6800000000000001E-2</v>
      </c>
      <c r="K166" s="344">
        <f>ATLUB*D166</f>
        <v>4.0000000000000001E-3</v>
      </c>
      <c r="L166" s="344">
        <f>ATVAR*D166</f>
        <v>3.9800000000000002E-2</v>
      </c>
      <c r="M166" s="344">
        <f>ATLAB*D166</f>
        <v>0.24199999999999999</v>
      </c>
      <c r="N166" s="439">
        <f>ATHRS*D166</f>
        <v>8.6428571428571431E-3</v>
      </c>
      <c r="O166" s="434">
        <f>ATGAL*D166</f>
        <v>9.4035087719298253E-3</v>
      </c>
      <c r="P166" s="344">
        <f>ATTOT*D166</f>
        <v>0.33039999999999997</v>
      </c>
    </row>
    <row r="167" spans="2:17" x14ac:dyDescent="0.25">
      <c r="B167" s="214"/>
      <c r="C167" s="214"/>
      <c r="D167" s="404"/>
      <c r="E167" s="329"/>
      <c r="F167" s="329"/>
      <c r="G167" s="329"/>
      <c r="H167" s="329"/>
      <c r="I167" s="329"/>
      <c r="J167" s="329"/>
      <c r="K167" s="329"/>
      <c r="L167" s="329"/>
      <c r="M167" s="329"/>
      <c r="N167" s="345"/>
      <c r="O167" s="345"/>
      <c r="P167" s="329"/>
    </row>
    <row r="168" spans="2:17" x14ac:dyDescent="0.25">
      <c r="B168" s="148" t="s">
        <v>185</v>
      </c>
      <c r="C168" s="148"/>
      <c r="D168" s="405"/>
      <c r="E168" s="149">
        <f>SUM(E163:E167)</f>
        <v>9.9599999999999994E-2</v>
      </c>
      <c r="F168" s="149">
        <f t="shared" ref="F168:P168" si="18">SUM(F163:F167)</f>
        <v>3.9000000000000007E-2</v>
      </c>
      <c r="G168" s="149">
        <f t="shared" si="18"/>
        <v>7.1999999999999998E-3</v>
      </c>
      <c r="H168" s="149">
        <f t="shared" si="18"/>
        <v>0.14580000000000001</v>
      </c>
      <c r="I168" s="149">
        <f t="shared" si="18"/>
        <v>2.7000000000000003E-2</v>
      </c>
      <c r="J168" s="149">
        <f t="shared" si="18"/>
        <v>8.0399999999999999E-2</v>
      </c>
      <c r="K168" s="149">
        <f t="shared" si="18"/>
        <v>1.2E-2</v>
      </c>
      <c r="L168" s="149">
        <f t="shared" si="18"/>
        <v>0.11940000000000001</v>
      </c>
      <c r="M168" s="149">
        <f t="shared" si="18"/>
        <v>0.72599999999999998</v>
      </c>
      <c r="N168" s="433">
        <f t="shared" si="18"/>
        <v>2.5928571428571429E-2</v>
      </c>
      <c r="O168" s="433">
        <f t="shared" si="18"/>
        <v>2.8210526315789478E-2</v>
      </c>
      <c r="P168" s="149">
        <f t="shared" si="18"/>
        <v>0.99119999999999986</v>
      </c>
    </row>
    <row r="170" spans="2:17" ht="21" customHeight="1" x14ac:dyDescent="0.3">
      <c r="B170" s="462" t="s">
        <v>449</v>
      </c>
      <c r="C170" s="462"/>
      <c r="D170" s="462"/>
      <c r="E170" s="462"/>
      <c r="F170" s="462"/>
      <c r="G170" s="462"/>
      <c r="H170" s="462"/>
      <c r="I170" s="462"/>
      <c r="J170" s="462"/>
      <c r="K170" s="462"/>
      <c r="L170" s="462"/>
      <c r="M170" s="462"/>
      <c r="N170" s="462"/>
      <c r="O170" s="462"/>
      <c r="P170" s="490"/>
    </row>
    <row r="171" spans="2:17" ht="12.75" customHeight="1" x14ac:dyDescent="0.25">
      <c r="B171" s="147"/>
      <c r="C171" s="147"/>
      <c r="D171" s="399"/>
      <c r="E171" s="491" t="s">
        <v>16</v>
      </c>
      <c r="F171" s="492"/>
      <c r="G171" s="492"/>
      <c r="H171" s="493"/>
      <c r="I171" s="494" t="s">
        <v>0</v>
      </c>
      <c r="J171" s="495"/>
      <c r="K171" s="495"/>
      <c r="L171" s="496"/>
      <c r="M171" s="497" t="s">
        <v>6</v>
      </c>
      <c r="N171" s="498"/>
      <c r="O171" s="438" t="s">
        <v>165</v>
      </c>
      <c r="P171" s="499" t="s">
        <v>7</v>
      </c>
    </row>
    <row r="172" spans="2:17" ht="39.6" customHeight="1" x14ac:dyDescent="0.25">
      <c r="B172" s="158" t="s">
        <v>99</v>
      </c>
      <c r="C172" s="158" t="s">
        <v>101</v>
      </c>
      <c r="D172" s="397" t="s">
        <v>356</v>
      </c>
      <c r="E172" s="147" t="s">
        <v>8</v>
      </c>
      <c r="F172" s="147" t="s">
        <v>9</v>
      </c>
      <c r="G172" s="193" t="s">
        <v>10</v>
      </c>
      <c r="H172" s="194" t="s">
        <v>15</v>
      </c>
      <c r="I172" s="197" t="s">
        <v>11</v>
      </c>
      <c r="J172" s="197" t="s">
        <v>12</v>
      </c>
      <c r="K172" s="197" t="s">
        <v>13</v>
      </c>
      <c r="L172" s="197" t="s">
        <v>144</v>
      </c>
      <c r="M172" s="236"/>
      <c r="N172" s="432"/>
      <c r="O172" s="432"/>
      <c r="P172" s="500"/>
    </row>
    <row r="173" spans="2:17" ht="12" customHeight="1" x14ac:dyDescent="0.25">
      <c r="B173" s="146"/>
      <c r="C173" s="146"/>
      <c r="D173" s="400"/>
      <c r="E173" s="146"/>
      <c r="F173" s="146"/>
      <c r="G173" s="192"/>
      <c r="H173" s="195"/>
      <c r="I173" s="196"/>
      <c r="J173" s="196"/>
      <c r="K173" s="196"/>
      <c r="L173" s="196"/>
      <c r="M173" s="237" t="s">
        <v>153</v>
      </c>
      <c r="N173" s="237" t="s">
        <v>164</v>
      </c>
      <c r="O173" s="237" t="s">
        <v>163</v>
      </c>
      <c r="P173" s="238" t="s">
        <v>153</v>
      </c>
    </row>
    <row r="174" spans="2:17" x14ac:dyDescent="0.25">
      <c r="B174" s="331"/>
      <c r="C174" s="487"/>
      <c r="D174" s="488"/>
      <c r="E174" s="488"/>
      <c r="F174" s="488"/>
      <c r="G174" s="488"/>
      <c r="H174" s="488"/>
      <c r="I174" s="488"/>
      <c r="J174" s="488"/>
      <c r="K174" s="488"/>
      <c r="L174" s="488"/>
      <c r="M174" s="488"/>
      <c r="N174" s="488"/>
      <c r="O174" s="488"/>
      <c r="P174" s="489"/>
    </row>
    <row r="175" spans="2:17" x14ac:dyDescent="0.25">
      <c r="B175" s="332" t="s">
        <v>442</v>
      </c>
      <c r="C175" s="332" t="s">
        <v>357</v>
      </c>
      <c r="D175" s="404">
        <f>'AC YR14'!H32</f>
        <v>1</v>
      </c>
      <c r="E175" s="344">
        <f>JDDEP*D175</f>
        <v>0.65</v>
      </c>
      <c r="F175" s="344">
        <f>JDINT*D175</f>
        <v>0.53</v>
      </c>
      <c r="G175" s="344">
        <f>JDTHI*D175</f>
        <v>0.1</v>
      </c>
      <c r="H175" s="344">
        <f>JDFIX*D175</f>
        <v>1.2800000000000002</v>
      </c>
      <c r="I175" s="344">
        <f>JDREP*D175</f>
        <v>0.46</v>
      </c>
      <c r="J175" s="344">
        <f>JDFUE*D175</f>
        <v>3.26</v>
      </c>
      <c r="K175" s="344">
        <f>JDLUB*D175</f>
        <v>0.49</v>
      </c>
      <c r="L175" s="344">
        <f>JDVAR*D175</f>
        <v>4.21</v>
      </c>
      <c r="M175" s="344">
        <f>JDLAB*D175</f>
        <v>7.56</v>
      </c>
      <c r="N175" s="439">
        <f>JDHRS*D175</f>
        <v>0.26999999999999996</v>
      </c>
      <c r="O175" s="434">
        <f>JDGAL*D175</f>
        <v>1.1438596491228068</v>
      </c>
      <c r="P175" s="344">
        <f>JDTOT*D175</f>
        <v>13.05</v>
      </c>
    </row>
    <row r="176" spans="2:17" x14ac:dyDescent="0.25">
      <c r="B176" s="332" t="s">
        <v>444</v>
      </c>
      <c r="C176" s="332" t="s">
        <v>369</v>
      </c>
      <c r="D176" s="404">
        <f>'AC YR14'!H25</f>
        <v>1</v>
      </c>
      <c r="E176" s="344">
        <f>TRUDEP*D176</f>
        <v>3.49</v>
      </c>
      <c r="F176" s="344">
        <f>TRUINT*D176</f>
        <v>2.34</v>
      </c>
      <c r="G176" s="344">
        <f>TRUTHI*D176</f>
        <v>0.96</v>
      </c>
      <c r="H176" s="344">
        <f>TRUFIX*D176</f>
        <v>6.79</v>
      </c>
      <c r="I176" s="344">
        <f>TRUREP*D176</f>
        <v>2.02</v>
      </c>
      <c r="J176" s="344">
        <f>TRUFUE*D176</f>
        <v>4.2699999999999996</v>
      </c>
      <c r="K176" s="344">
        <f>TRULUB*D176</f>
        <v>0.64</v>
      </c>
      <c r="L176" s="344">
        <f>TRUVAR*D176</f>
        <v>6.9299999999999988</v>
      </c>
      <c r="M176" s="344">
        <f>TRULAB*D176</f>
        <v>9.93</v>
      </c>
      <c r="N176" s="439">
        <f>TRUHRS*D176</f>
        <v>0.35464285714285715</v>
      </c>
      <c r="O176" s="434">
        <f>TRUGAL*D176</f>
        <v>1.4982456140350875</v>
      </c>
      <c r="P176" s="344">
        <f>TRUTOT*D176</f>
        <v>23.65</v>
      </c>
    </row>
    <row r="177" spans="2:17" x14ac:dyDescent="0.25">
      <c r="B177" s="333" t="s">
        <v>339</v>
      </c>
      <c r="C177" s="332" t="s">
        <v>456</v>
      </c>
      <c r="D177" s="404"/>
      <c r="E177" s="344">
        <f>ATDEP*D177</f>
        <v>0</v>
      </c>
      <c r="F177" s="344">
        <f>ATINT*D177</f>
        <v>0</v>
      </c>
      <c r="G177" s="344">
        <f>ATTHI*D177</f>
        <v>0</v>
      </c>
      <c r="H177" s="344">
        <f>ATFIX*D177</f>
        <v>0</v>
      </c>
      <c r="I177" s="344">
        <f>ATREP*D177</f>
        <v>0</v>
      </c>
      <c r="J177" s="344">
        <f>ATFUE*D177</f>
        <v>0</v>
      </c>
      <c r="K177" s="344">
        <f>ATLUB*D177</f>
        <v>0</v>
      </c>
      <c r="L177" s="344">
        <f>ATVAR*D177</f>
        <v>0</v>
      </c>
      <c r="M177" s="344">
        <f>ATLAB*D177</f>
        <v>0</v>
      </c>
      <c r="N177" s="439">
        <f>ATHRS*D177</f>
        <v>0</v>
      </c>
      <c r="O177" s="434">
        <f>ATGAL*D177</f>
        <v>0</v>
      </c>
      <c r="P177" s="344">
        <f>ATTOT*D177</f>
        <v>0</v>
      </c>
      <c r="Q177" s="28" t="s">
        <v>366</v>
      </c>
    </row>
    <row r="178" spans="2:17" x14ac:dyDescent="0.25">
      <c r="B178" s="333" t="s">
        <v>380</v>
      </c>
      <c r="C178" s="332" t="s">
        <v>456</v>
      </c>
      <c r="D178" s="404"/>
      <c r="E178" s="344">
        <f>ATDEP*D178</f>
        <v>0</v>
      </c>
      <c r="F178" s="344">
        <f>ATINT*D178</f>
        <v>0</v>
      </c>
      <c r="G178" s="344">
        <f>ATTHI*D178</f>
        <v>0</v>
      </c>
      <c r="H178" s="344">
        <f>ATFIX*D178</f>
        <v>0</v>
      </c>
      <c r="I178" s="344">
        <f>ATREP*D178</f>
        <v>0</v>
      </c>
      <c r="J178" s="344">
        <f>ATFUE*D178</f>
        <v>0</v>
      </c>
      <c r="K178" s="344">
        <f>ATLUB*D178</f>
        <v>0</v>
      </c>
      <c r="L178" s="344">
        <f>ATVAR*D178</f>
        <v>0</v>
      </c>
      <c r="M178" s="344">
        <f>ATLAB*D178</f>
        <v>0</v>
      </c>
      <c r="N178" s="439">
        <f>ATHRS*D178</f>
        <v>0</v>
      </c>
      <c r="O178" s="434">
        <f>ATGAL*D178</f>
        <v>0</v>
      </c>
      <c r="P178" s="344">
        <f>ATTOT*D178</f>
        <v>0</v>
      </c>
    </row>
    <row r="179" spans="2:17" ht="26.4" x14ac:dyDescent="0.25">
      <c r="B179" s="333" t="s">
        <v>469</v>
      </c>
      <c r="C179" s="332" t="s">
        <v>456</v>
      </c>
      <c r="D179" s="404"/>
      <c r="E179" s="344">
        <f>ATDEP*D179</f>
        <v>0</v>
      </c>
      <c r="F179" s="344">
        <f>ATINT*D179</f>
        <v>0</v>
      </c>
      <c r="G179" s="344">
        <f>ATTHI*D179</f>
        <v>0</v>
      </c>
      <c r="H179" s="344">
        <f>ATFIX*D179</f>
        <v>0</v>
      </c>
      <c r="I179" s="344">
        <f>ATREP*D179</f>
        <v>0</v>
      </c>
      <c r="J179" s="344">
        <f>ATFUE*D179</f>
        <v>0</v>
      </c>
      <c r="K179" s="344">
        <f>ATLUB*D179</f>
        <v>0</v>
      </c>
      <c r="L179" s="344">
        <f>ATVAR*D179</f>
        <v>0</v>
      </c>
      <c r="M179" s="344">
        <f>ATLAB*D179</f>
        <v>0</v>
      </c>
      <c r="N179" s="439">
        <f>ATHRS*D179</f>
        <v>0</v>
      </c>
      <c r="O179" s="434">
        <f>ATGAL*D179</f>
        <v>0</v>
      </c>
      <c r="P179" s="344">
        <f>ATTOT*D179</f>
        <v>0</v>
      </c>
    </row>
    <row r="180" spans="2:17" x14ac:dyDescent="0.25">
      <c r="B180" s="214"/>
      <c r="C180" s="214"/>
      <c r="D180" s="404"/>
      <c r="E180" s="329"/>
      <c r="F180" s="329"/>
      <c r="G180" s="329"/>
      <c r="H180" s="329"/>
      <c r="I180" s="329"/>
      <c r="J180" s="329"/>
      <c r="K180" s="329"/>
      <c r="L180" s="329"/>
      <c r="M180" s="329"/>
      <c r="N180" s="345"/>
      <c r="O180" s="345"/>
      <c r="P180" s="329"/>
    </row>
    <row r="181" spans="2:17" x14ac:dyDescent="0.25">
      <c r="B181" s="148" t="s">
        <v>185</v>
      </c>
      <c r="C181" s="148"/>
      <c r="D181" s="405"/>
      <c r="E181" s="149">
        <f>SUM(E175:E180)</f>
        <v>4.1400000000000006</v>
      </c>
      <c r="F181" s="149">
        <f t="shared" ref="F181:O181" si="19">SUM(F175:F180)</f>
        <v>2.87</v>
      </c>
      <c r="G181" s="149">
        <f t="shared" si="19"/>
        <v>1.06</v>
      </c>
      <c r="H181" s="149">
        <f>SUM(H175:H180)</f>
        <v>8.07</v>
      </c>
      <c r="I181" s="149">
        <f t="shared" si="19"/>
        <v>2.48</v>
      </c>
      <c r="J181" s="149">
        <f t="shared" si="19"/>
        <v>7.5299999999999994</v>
      </c>
      <c r="K181" s="149">
        <f t="shared" si="19"/>
        <v>1.1299999999999999</v>
      </c>
      <c r="L181" s="149">
        <f>SUM(L175:L180)</f>
        <v>11.139999999999999</v>
      </c>
      <c r="M181" s="149">
        <f>SUM(M175:M180)</f>
        <v>17.489999999999998</v>
      </c>
      <c r="N181" s="149">
        <f t="shared" si="19"/>
        <v>0.62464285714285706</v>
      </c>
      <c r="O181" s="149">
        <f t="shared" si="19"/>
        <v>2.6421052631578945</v>
      </c>
      <c r="P181" s="149">
        <f>SUM(P175:P180)</f>
        <v>36.700000000000003</v>
      </c>
    </row>
    <row r="183" spans="2:17" x14ac:dyDescent="0.25">
      <c r="C183" s="445"/>
      <c r="D183" s="446"/>
      <c r="E183" s="12" t="s">
        <v>508</v>
      </c>
      <c r="I183" s="494" t="s">
        <v>0</v>
      </c>
      <c r="J183" s="495"/>
      <c r="K183" s="495"/>
      <c r="L183" s="496"/>
      <c r="M183" s="497" t="s">
        <v>6</v>
      </c>
      <c r="N183" s="498"/>
      <c r="O183" s="438" t="s">
        <v>165</v>
      </c>
      <c r="P183" s="499" t="s">
        <v>7</v>
      </c>
    </row>
    <row r="184" spans="2:17" x14ac:dyDescent="0.25">
      <c r="C184" s="445"/>
      <c r="D184" s="446"/>
      <c r="I184" s="197" t="s">
        <v>11</v>
      </c>
      <c r="J184" s="197" t="s">
        <v>12</v>
      </c>
      <c r="K184" s="197" t="s">
        <v>13</v>
      </c>
      <c r="L184" s="197" t="s">
        <v>144</v>
      </c>
      <c r="M184" s="236"/>
      <c r="N184" s="432"/>
      <c r="O184" s="432"/>
      <c r="P184" s="500"/>
    </row>
    <row r="185" spans="2:17" x14ac:dyDescent="0.25">
      <c r="C185" s="445"/>
      <c r="D185" s="446"/>
      <c r="I185" s="196"/>
      <c r="J185" s="196"/>
      <c r="K185" s="196"/>
      <c r="L185" s="196"/>
      <c r="M185" s="237" t="s">
        <v>153</v>
      </c>
      <c r="N185" s="237" t="s">
        <v>164</v>
      </c>
      <c r="O185" s="237" t="s">
        <v>163</v>
      </c>
      <c r="P185" s="238" t="s">
        <v>153</v>
      </c>
    </row>
    <row r="186" spans="2:17" s="12" customFormat="1" x14ac:dyDescent="0.25">
      <c r="C186" s="447"/>
      <c r="D186" s="448"/>
      <c r="E186" s="440" t="s">
        <v>506</v>
      </c>
      <c r="F186" s="440"/>
      <c r="G186" s="440"/>
      <c r="H186" s="441"/>
      <c r="I186" s="441">
        <f>AVERAGE(I25,I37,I49,I60,I72,I84,I96,I108,I120,I132,I144,I156,I168,I181)</f>
        <v>1.0089642857142858</v>
      </c>
      <c r="J186" s="441">
        <f>AVERAGE(J25,J37,J49,J60,J72,J84,J96,J108,J120,J132,J144,J156,J168,J181)</f>
        <v>2.8838857142857144</v>
      </c>
      <c r="K186" s="441">
        <f>AVERAGE(K25,K37,K49,K60,K72,K84,K96,K108,K120,K132,K144,K156,K168,K181)</f>
        <v>0.43242857142857133</v>
      </c>
      <c r="L186" s="443">
        <f>SUM(I186:K186)</f>
        <v>4.3252785714285711</v>
      </c>
      <c r="M186" s="441">
        <f>AVERAGE(M25,M37,M49,M60,M72,M84,M96,M108,M120,M132,M144,M156,M168,M181)</f>
        <v>8.9528571428571411</v>
      </c>
      <c r="N186" s="442">
        <f>AVERAGE(N25,N37,N49,N60,N72,N84,N96,N108,N120,N132,N144,N156,N168,N181)</f>
        <v>0.31974489795918359</v>
      </c>
      <c r="O186" s="442">
        <f>AVERAGE(O25,O37,O49,O60,O72,O84,O96,O108,O120,O132,O144,O156,O168,O181)</f>
        <v>1.011889724310777</v>
      </c>
      <c r="P186" s="329">
        <f>M186+L186+H186</f>
        <v>13.278135714285712</v>
      </c>
    </row>
    <row r="187" spans="2:17" x14ac:dyDescent="0.25">
      <c r="L187" s="444"/>
      <c r="P187" s="63" t="s">
        <v>507</v>
      </c>
    </row>
  </sheetData>
  <mergeCells count="99">
    <mergeCell ref="I183:L183"/>
    <mergeCell ref="M183:N183"/>
    <mergeCell ref="P183:P184"/>
    <mergeCell ref="C43:P43"/>
    <mergeCell ref="B51:P51"/>
    <mergeCell ref="E52:H52"/>
    <mergeCell ref="I52:L52"/>
    <mergeCell ref="M52:N52"/>
    <mergeCell ref="C48:P48"/>
    <mergeCell ref="P52:P53"/>
    <mergeCell ref="C55:P55"/>
    <mergeCell ref="C59:P59"/>
    <mergeCell ref="B62:P62"/>
    <mergeCell ref="E63:H63"/>
    <mergeCell ref="I63:L63"/>
    <mergeCell ref="M63:N63"/>
    <mergeCell ref="B16:P16"/>
    <mergeCell ref="B3:P3"/>
    <mergeCell ref="B2:P2"/>
    <mergeCell ref="C20:P20"/>
    <mergeCell ref="C24:P24"/>
    <mergeCell ref="P4:P5"/>
    <mergeCell ref="M4:N4"/>
    <mergeCell ref="E4:H4"/>
    <mergeCell ref="I4:L4"/>
    <mergeCell ref="E17:H17"/>
    <mergeCell ref="I17:L17"/>
    <mergeCell ref="M17:N17"/>
    <mergeCell ref="P17:P18"/>
    <mergeCell ref="B27:P27"/>
    <mergeCell ref="E28:H28"/>
    <mergeCell ref="I28:L28"/>
    <mergeCell ref="M28:N28"/>
    <mergeCell ref="P28:P29"/>
    <mergeCell ref="C31:P31"/>
    <mergeCell ref="C36:P36"/>
    <mergeCell ref="B39:P39"/>
    <mergeCell ref="E40:H40"/>
    <mergeCell ref="I40:L40"/>
    <mergeCell ref="M40:N40"/>
    <mergeCell ref="P40:P41"/>
    <mergeCell ref="P63:P64"/>
    <mergeCell ref="C66:P66"/>
    <mergeCell ref="C71:P71"/>
    <mergeCell ref="B74:P74"/>
    <mergeCell ref="E75:H75"/>
    <mergeCell ref="I75:L75"/>
    <mergeCell ref="M75:N75"/>
    <mergeCell ref="P75:P76"/>
    <mergeCell ref="C78:P78"/>
    <mergeCell ref="B86:P86"/>
    <mergeCell ref="E87:H87"/>
    <mergeCell ref="I87:L87"/>
    <mergeCell ref="M87:N87"/>
    <mergeCell ref="P87:P88"/>
    <mergeCell ref="C115:P115"/>
    <mergeCell ref="C119:P119"/>
    <mergeCell ref="C102:P102"/>
    <mergeCell ref="C90:P90"/>
    <mergeCell ref="B98:P98"/>
    <mergeCell ref="E99:H99"/>
    <mergeCell ref="I99:L99"/>
    <mergeCell ref="M99:N99"/>
    <mergeCell ref="P99:P100"/>
    <mergeCell ref="B111:P111"/>
    <mergeCell ref="E112:H112"/>
    <mergeCell ref="I112:L112"/>
    <mergeCell ref="M112:N112"/>
    <mergeCell ref="P112:P113"/>
    <mergeCell ref="B122:P122"/>
    <mergeCell ref="E123:H123"/>
    <mergeCell ref="I123:L123"/>
    <mergeCell ref="M123:N123"/>
    <mergeCell ref="P123:P124"/>
    <mergeCell ref="C126:P126"/>
    <mergeCell ref="B134:P134"/>
    <mergeCell ref="E135:H135"/>
    <mergeCell ref="I135:L135"/>
    <mergeCell ref="M135:N135"/>
    <mergeCell ref="P135:P136"/>
    <mergeCell ref="C138:P138"/>
    <mergeCell ref="B146:P146"/>
    <mergeCell ref="E147:H147"/>
    <mergeCell ref="I147:L147"/>
    <mergeCell ref="M147:N147"/>
    <mergeCell ref="P147:P148"/>
    <mergeCell ref="C150:P150"/>
    <mergeCell ref="B158:P158"/>
    <mergeCell ref="E159:H159"/>
    <mergeCell ref="I159:L159"/>
    <mergeCell ref="M159:N159"/>
    <mergeCell ref="P159:P160"/>
    <mergeCell ref="C174:P174"/>
    <mergeCell ref="C162:P162"/>
    <mergeCell ref="B170:P170"/>
    <mergeCell ref="E171:H171"/>
    <mergeCell ref="I171:L171"/>
    <mergeCell ref="M171:N171"/>
    <mergeCell ref="P171:P172"/>
  </mergeCells>
  <phoneticPr fontId="5" type="noConversion"/>
  <printOptions horizontalCentered="1"/>
  <pageMargins left="7.8125E-3" right="0.75" top="1" bottom="0" header="0" footer="0.5"/>
  <pageSetup scale="64" fitToHeight="3" orientation="portrait" r:id="rId1"/>
  <headerFooter alignWithMargins="0">
    <oddFooter>&amp;L&amp;A&amp;C&amp;F&amp;R&amp;D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B2:N21"/>
  <sheetViews>
    <sheetView zoomScale="120" zoomScaleNormal="120" workbookViewId="0">
      <selection activeCell="L16" sqref="L16"/>
    </sheetView>
  </sheetViews>
  <sheetFormatPr defaultColWidth="8.6640625" defaultRowHeight="13.2" x14ac:dyDescent="0.25"/>
  <cols>
    <col min="1" max="1" width="4.44140625" style="134" customWidth="1"/>
    <col min="2" max="2" width="31.109375" style="134" customWidth="1"/>
    <col min="3" max="3" width="13.5546875" style="135" customWidth="1"/>
    <col min="4" max="4" width="11" style="136" customWidth="1"/>
    <col min="5" max="5" width="8.6640625" style="136" customWidth="1"/>
    <col min="6" max="6" width="8.6640625" style="137" customWidth="1"/>
    <col min="7" max="7" width="8.6640625" style="224" customWidth="1"/>
    <col min="8" max="8" width="10.109375" style="134" customWidth="1"/>
    <col min="9" max="10" width="8.6640625" style="134" customWidth="1"/>
    <col min="11" max="11" width="10.33203125" style="134" customWidth="1"/>
    <col min="12" max="12" width="9.88671875" style="134" customWidth="1"/>
    <col min="13" max="16384" width="8.6640625" style="134"/>
  </cols>
  <sheetData>
    <row r="2" spans="2:12" ht="18.75" customHeight="1" x14ac:dyDescent="0.3">
      <c r="B2" s="505" t="s">
        <v>208</v>
      </c>
      <c r="C2" s="506"/>
      <c r="D2" s="506"/>
      <c r="E2" s="506"/>
      <c r="F2" s="506"/>
      <c r="G2" s="506"/>
      <c r="H2" s="506"/>
      <c r="I2" s="506"/>
      <c r="J2" s="506"/>
      <c r="K2" s="506"/>
      <c r="L2" s="507"/>
    </row>
    <row r="3" spans="2:12" s="73" customFormat="1" x14ac:dyDescent="0.25">
      <c r="B3" s="157"/>
      <c r="C3" s="161"/>
      <c r="D3" s="165"/>
      <c r="E3" s="165"/>
      <c r="F3" s="165"/>
      <c r="G3" s="219"/>
      <c r="H3" s="169" t="s">
        <v>18</v>
      </c>
      <c r="I3" s="157"/>
      <c r="J3" s="170" t="s">
        <v>19</v>
      </c>
      <c r="K3" s="157"/>
      <c r="L3" s="157"/>
    </row>
    <row r="4" spans="2:12" s="73" customFormat="1" x14ac:dyDescent="0.25">
      <c r="B4" s="158"/>
      <c r="C4" s="162"/>
      <c r="D4" s="166"/>
      <c r="E4" s="166"/>
      <c r="F4" s="159" t="s">
        <v>20</v>
      </c>
      <c r="G4" s="220"/>
      <c r="H4" s="159" t="s">
        <v>21</v>
      </c>
      <c r="I4" s="159" t="s">
        <v>22</v>
      </c>
      <c r="J4" s="159" t="s">
        <v>23</v>
      </c>
      <c r="K4" s="158"/>
      <c r="L4" s="158"/>
    </row>
    <row r="5" spans="2:12" s="73" customFormat="1" x14ac:dyDescent="0.25">
      <c r="B5" s="159" t="s">
        <v>24</v>
      </c>
      <c r="C5" s="163" t="s">
        <v>25</v>
      </c>
      <c r="D5" s="159" t="s">
        <v>26</v>
      </c>
      <c r="E5" s="159" t="s">
        <v>27</v>
      </c>
      <c r="F5" s="159" t="s">
        <v>28</v>
      </c>
      <c r="G5" s="221" t="s">
        <v>29</v>
      </c>
      <c r="H5" s="159" t="s">
        <v>30</v>
      </c>
      <c r="I5" s="159" t="s">
        <v>31</v>
      </c>
      <c r="J5" s="159" t="s">
        <v>32</v>
      </c>
      <c r="K5" s="159" t="s">
        <v>6</v>
      </c>
      <c r="L5" s="159" t="s">
        <v>33</v>
      </c>
    </row>
    <row r="6" spans="2:12" s="73" customFormat="1" x14ac:dyDescent="0.25">
      <c r="B6" s="159" t="s">
        <v>34</v>
      </c>
      <c r="C6" s="163" t="s">
        <v>35</v>
      </c>
      <c r="D6" s="159" t="s">
        <v>36</v>
      </c>
      <c r="E6" s="159" t="s">
        <v>37</v>
      </c>
      <c r="F6" s="159" t="s">
        <v>38</v>
      </c>
      <c r="G6" s="221" t="s">
        <v>35</v>
      </c>
      <c r="H6" s="159" t="s">
        <v>39</v>
      </c>
      <c r="I6" s="159" t="s">
        <v>40</v>
      </c>
      <c r="J6" s="159" t="s">
        <v>41</v>
      </c>
      <c r="K6" s="159" t="s">
        <v>42</v>
      </c>
      <c r="L6" s="159" t="s">
        <v>43</v>
      </c>
    </row>
    <row r="7" spans="2:12" s="73" customFormat="1" x14ac:dyDescent="0.25">
      <c r="B7" s="160"/>
      <c r="C7" s="164" t="s">
        <v>44</v>
      </c>
      <c r="D7" s="167"/>
      <c r="E7" s="167"/>
      <c r="F7" s="167"/>
      <c r="G7" s="222" t="s">
        <v>44</v>
      </c>
      <c r="H7" s="168" t="s">
        <v>44</v>
      </c>
      <c r="I7" s="160"/>
      <c r="J7" s="168" t="s">
        <v>45</v>
      </c>
      <c r="K7" s="160"/>
      <c r="L7" s="160"/>
    </row>
    <row r="8" spans="2:12" x14ac:dyDescent="0.25">
      <c r="B8" s="273" t="s">
        <v>300</v>
      </c>
      <c r="C8" s="152">
        <v>128</v>
      </c>
      <c r="D8" s="153">
        <v>0</v>
      </c>
      <c r="E8" s="153">
        <v>10</v>
      </c>
      <c r="F8" s="152">
        <v>125</v>
      </c>
      <c r="G8" s="223">
        <v>0</v>
      </c>
      <c r="H8" s="155">
        <v>5</v>
      </c>
      <c r="I8" s="156"/>
      <c r="J8" s="317">
        <v>0.6</v>
      </c>
      <c r="K8" s="317">
        <v>1.2</v>
      </c>
      <c r="L8" s="324">
        <v>1.24</v>
      </c>
    </row>
    <row r="9" spans="2:12" x14ac:dyDescent="0.25">
      <c r="B9" s="503" t="s">
        <v>46</v>
      </c>
      <c r="C9" s="504"/>
      <c r="D9" s="504"/>
      <c r="E9" s="504"/>
      <c r="F9" s="504"/>
      <c r="G9" s="504"/>
      <c r="H9" s="504"/>
      <c r="I9" s="504"/>
      <c r="J9" s="504"/>
      <c r="K9" s="504"/>
      <c r="L9" s="504"/>
    </row>
    <row r="10" spans="2:12" x14ac:dyDescent="0.25">
      <c r="B10" s="151" t="s">
        <v>14</v>
      </c>
      <c r="C10" s="152">
        <v>8500</v>
      </c>
      <c r="D10" s="153">
        <v>0</v>
      </c>
      <c r="E10" s="153">
        <v>10</v>
      </c>
      <c r="F10" s="154">
        <v>200</v>
      </c>
      <c r="G10" s="223">
        <v>1200</v>
      </c>
      <c r="H10" s="156">
        <v>100</v>
      </c>
      <c r="I10" s="156">
        <v>1.2</v>
      </c>
      <c r="J10" s="156">
        <v>1.2</v>
      </c>
      <c r="K10" s="156">
        <v>1.1000000000000001</v>
      </c>
      <c r="L10" s="156"/>
    </row>
    <row r="11" spans="2:12" x14ac:dyDescent="0.25">
      <c r="B11" s="273" t="s">
        <v>310</v>
      </c>
      <c r="C11" s="152">
        <v>21000</v>
      </c>
      <c r="D11" s="153">
        <v>10</v>
      </c>
      <c r="E11" s="153">
        <v>20</v>
      </c>
      <c r="F11" s="154">
        <v>200</v>
      </c>
      <c r="G11" s="223">
        <v>5000</v>
      </c>
      <c r="H11" s="156">
        <v>500</v>
      </c>
      <c r="I11" s="156">
        <v>4.8</v>
      </c>
      <c r="J11" s="156">
        <v>1.2</v>
      </c>
      <c r="K11" s="156">
        <v>1.1000000000000001</v>
      </c>
      <c r="L11" s="156"/>
    </row>
    <row r="12" spans="2:12" x14ac:dyDescent="0.25">
      <c r="B12" s="503" t="s">
        <v>47</v>
      </c>
      <c r="C12" s="504"/>
      <c r="D12" s="504"/>
      <c r="E12" s="504"/>
      <c r="F12" s="504"/>
      <c r="G12" s="504"/>
      <c r="H12" s="504"/>
      <c r="I12" s="504"/>
      <c r="J12" s="504"/>
      <c r="K12" s="504"/>
      <c r="L12" s="504"/>
    </row>
    <row r="13" spans="2:12" x14ac:dyDescent="0.25">
      <c r="B13" s="328" t="s">
        <v>315</v>
      </c>
      <c r="C13" s="317"/>
      <c r="D13" s="317"/>
      <c r="E13" s="317"/>
      <c r="F13" s="317"/>
      <c r="G13" s="317"/>
      <c r="H13" s="317"/>
      <c r="I13" s="317"/>
      <c r="J13" s="317"/>
      <c r="K13" s="317"/>
      <c r="L13" s="317"/>
    </row>
    <row r="14" spans="2:12" x14ac:dyDescent="0.25">
      <c r="B14" s="216" t="s">
        <v>313</v>
      </c>
      <c r="C14" s="152">
        <v>520</v>
      </c>
      <c r="D14" s="217">
        <v>0</v>
      </c>
      <c r="E14" s="217">
        <v>10</v>
      </c>
      <c r="F14" s="217">
        <v>80</v>
      </c>
      <c r="G14" s="223">
        <v>50</v>
      </c>
      <c r="H14" s="213">
        <v>50</v>
      </c>
      <c r="I14" s="213">
        <v>1.2</v>
      </c>
      <c r="J14" s="213">
        <v>0.6</v>
      </c>
      <c r="K14" s="213">
        <v>1.1000000000000001</v>
      </c>
      <c r="L14" s="272">
        <v>2.5499999999999998</v>
      </c>
    </row>
    <row r="15" spans="2:12" x14ac:dyDescent="0.25">
      <c r="B15" s="328" t="s">
        <v>314</v>
      </c>
      <c r="C15" s="152"/>
      <c r="D15" s="217"/>
      <c r="E15" s="217"/>
      <c r="F15" s="217"/>
      <c r="G15" s="223"/>
      <c r="H15" s="317"/>
      <c r="I15" s="317"/>
      <c r="J15" s="317"/>
      <c r="K15" s="317"/>
      <c r="L15" s="272"/>
    </row>
    <row r="16" spans="2:12" x14ac:dyDescent="0.25">
      <c r="B16" s="216" t="s">
        <v>313</v>
      </c>
      <c r="C16" s="152">
        <v>520</v>
      </c>
      <c r="D16" s="217">
        <v>0</v>
      </c>
      <c r="E16" s="217">
        <v>10</v>
      </c>
      <c r="F16" s="217">
        <v>80</v>
      </c>
      <c r="G16" s="223">
        <v>50</v>
      </c>
      <c r="H16" s="317">
        <v>50</v>
      </c>
      <c r="I16" s="317">
        <v>5</v>
      </c>
      <c r="J16" s="317">
        <v>0.6</v>
      </c>
      <c r="K16" s="317">
        <v>1.1000000000000001</v>
      </c>
      <c r="L16" s="217">
        <v>4</v>
      </c>
    </row>
    <row r="17" spans="2:14" x14ac:dyDescent="0.25">
      <c r="B17" s="216" t="s">
        <v>311</v>
      </c>
      <c r="C17" s="152">
        <v>1700</v>
      </c>
      <c r="D17" s="217">
        <v>0</v>
      </c>
      <c r="E17" s="217">
        <v>15</v>
      </c>
      <c r="F17" s="218">
        <v>200</v>
      </c>
      <c r="G17" s="223">
        <v>350</v>
      </c>
      <c r="H17" s="213">
        <v>100</v>
      </c>
      <c r="I17" s="213">
        <v>5</v>
      </c>
      <c r="J17" s="213">
        <v>0.6</v>
      </c>
      <c r="K17" s="213">
        <v>1.2</v>
      </c>
      <c r="L17" s="217">
        <v>16</v>
      </c>
    </row>
    <row r="18" spans="2:14" x14ac:dyDescent="0.25">
      <c r="B18" s="216" t="s">
        <v>312</v>
      </c>
      <c r="C18" s="152">
        <v>3500</v>
      </c>
      <c r="D18" s="217">
        <v>12</v>
      </c>
      <c r="E18" s="217">
        <v>12</v>
      </c>
      <c r="F18" s="218">
        <v>60</v>
      </c>
      <c r="G18" s="223">
        <v>1000</v>
      </c>
      <c r="H18" s="213">
        <v>200</v>
      </c>
      <c r="I18" s="213">
        <v>5</v>
      </c>
      <c r="J18" s="213">
        <v>0.6</v>
      </c>
      <c r="K18" s="213">
        <v>1.1000000000000001</v>
      </c>
      <c r="L18" s="324">
        <v>1.0900000000000001</v>
      </c>
    </row>
    <row r="19" spans="2:14" x14ac:dyDescent="0.25">
      <c r="B19" s="216" t="s">
        <v>317</v>
      </c>
      <c r="C19" s="152">
        <v>14000</v>
      </c>
      <c r="D19" s="217">
        <v>0</v>
      </c>
      <c r="E19" s="217">
        <v>12</v>
      </c>
      <c r="F19" s="218">
        <v>100</v>
      </c>
      <c r="G19" s="223">
        <v>3000</v>
      </c>
      <c r="H19" s="317">
        <v>250</v>
      </c>
      <c r="I19" s="317">
        <v>5</v>
      </c>
      <c r="J19" s="317">
        <v>3</v>
      </c>
      <c r="K19" s="317">
        <v>1.2</v>
      </c>
      <c r="L19" s="324">
        <v>3.1</v>
      </c>
    </row>
    <row r="20" spans="2:14" x14ac:dyDescent="0.25">
      <c r="B20" s="322" t="s">
        <v>316</v>
      </c>
    </row>
    <row r="21" spans="2:14" s="130" customFormat="1" x14ac:dyDescent="0.25">
      <c r="B21" s="131"/>
      <c r="C21" s="133"/>
      <c r="D21" s="133"/>
      <c r="E21" s="133"/>
      <c r="F21" s="133"/>
      <c r="G21" s="133"/>
      <c r="H21" s="133"/>
      <c r="I21" s="133"/>
      <c r="J21" s="133"/>
      <c r="K21" s="133"/>
      <c r="L21" s="133"/>
      <c r="M21" s="133"/>
      <c r="N21" s="133"/>
    </row>
  </sheetData>
  <mergeCells count="3">
    <mergeCell ref="B9:L9"/>
    <mergeCell ref="B12:L12"/>
    <mergeCell ref="B2:L2"/>
  </mergeCells>
  <phoneticPr fontId="5" type="noConversion"/>
  <printOptions horizontalCentered="1"/>
  <pageMargins left="0.75" right="0.75" top="1" bottom="1" header="0" footer="0.5"/>
  <pageSetup orientation="landscape" r:id="rId1"/>
  <headerFooter alignWithMargins="0">
    <oddFooter>&amp;L&amp;A&amp;C              &amp;F&amp;R&amp;D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3"/>
    <pageSetUpPr fitToPage="1"/>
  </sheetPr>
  <dimension ref="A1:IR1248"/>
  <sheetViews>
    <sheetView topLeftCell="A7" zoomScaleNormal="100" workbookViewId="0">
      <selection activeCell="C26" sqref="C26"/>
    </sheetView>
  </sheetViews>
  <sheetFormatPr defaultColWidth="37" defaultRowHeight="13.2" x14ac:dyDescent="0.25"/>
  <cols>
    <col min="1" max="1" width="3.109375" style="28" customWidth="1"/>
    <col min="2" max="2" width="43.21875" style="24" customWidth="1"/>
    <col min="3" max="3" width="51.77734375" style="24" customWidth="1"/>
    <col min="4" max="4" width="8" style="23" customWidth="1"/>
    <col min="5" max="5" width="11.33203125" style="115" customWidth="1"/>
    <col min="6" max="6" width="10.5546875" style="24" customWidth="1"/>
    <col min="7" max="7" width="11.33203125" style="115" customWidth="1"/>
    <col min="8" max="8" width="10.5546875" style="24" customWidth="1"/>
    <col min="9" max="9" width="4.88671875" style="8" customWidth="1"/>
    <col min="10" max="10" width="37" style="28" customWidth="1"/>
    <col min="11" max="16384" width="37" style="24"/>
  </cols>
  <sheetData>
    <row r="1" spans="1:10" s="28" customFormat="1" x14ac:dyDescent="0.25">
      <c r="D1" s="29"/>
      <c r="E1" s="123"/>
      <c r="G1" s="123"/>
      <c r="I1" s="8"/>
    </row>
    <row r="2" spans="1:10" s="28" customFormat="1" ht="18" customHeight="1" x14ac:dyDescent="0.25">
      <c r="B2" s="453" t="s">
        <v>187</v>
      </c>
      <c r="C2" s="453"/>
      <c r="D2" s="454"/>
      <c r="E2" s="454"/>
      <c r="F2" s="454"/>
      <c r="G2" s="310"/>
      <c r="H2" s="310"/>
      <c r="I2" s="8"/>
    </row>
    <row r="3" spans="1:10" s="28" customFormat="1" x14ac:dyDescent="0.25">
      <c r="B3" s="455" t="s">
        <v>209</v>
      </c>
      <c r="C3" s="455"/>
      <c r="D3" s="455"/>
      <c r="E3" s="455"/>
      <c r="F3" s="455"/>
      <c r="G3" s="311"/>
      <c r="H3" s="311"/>
      <c r="I3" s="8"/>
    </row>
    <row r="4" spans="1:10" s="28" customFormat="1" x14ac:dyDescent="0.25">
      <c r="B4" s="456" t="s">
        <v>210</v>
      </c>
      <c r="C4" s="456"/>
      <c r="D4" s="457"/>
      <c r="E4" s="457"/>
      <c r="F4" s="457"/>
      <c r="G4" s="312"/>
      <c r="H4" s="312"/>
      <c r="I4" s="8"/>
    </row>
    <row r="5" spans="1:10" s="28" customFormat="1" x14ac:dyDescent="0.25">
      <c r="B5" s="458" t="s">
        <v>211</v>
      </c>
      <c r="C5" s="458"/>
      <c r="D5" s="458"/>
      <c r="E5" s="458"/>
      <c r="F5" s="458"/>
      <c r="G5" s="313"/>
      <c r="H5" s="313"/>
      <c r="I5" s="8"/>
    </row>
    <row r="6" spans="1:10" s="28" customFormat="1" x14ac:dyDescent="0.25">
      <c r="B6" s="459" t="s">
        <v>212</v>
      </c>
      <c r="C6" s="459"/>
      <c r="D6" s="460"/>
      <c r="E6" s="460"/>
      <c r="F6" s="460"/>
      <c r="G6" s="315"/>
      <c r="H6" s="315"/>
      <c r="I6" s="8"/>
    </row>
    <row r="7" spans="1:10" s="234" customFormat="1" x14ac:dyDescent="0.25">
      <c r="B7" s="245"/>
      <c r="C7" s="314"/>
      <c r="D7" s="246"/>
      <c r="E7" s="246"/>
      <c r="F7" s="246"/>
      <c r="G7" s="315"/>
      <c r="H7" s="315"/>
      <c r="I7" s="8"/>
    </row>
    <row r="8" spans="1:10" s="28" customFormat="1" ht="18" customHeight="1" x14ac:dyDescent="0.3">
      <c r="B8" s="267" t="s">
        <v>457</v>
      </c>
      <c r="C8" s="267"/>
      <c r="D8" s="268"/>
      <c r="E8" s="269"/>
      <c r="F8" s="270"/>
      <c r="G8" s="269"/>
      <c r="H8" s="270"/>
      <c r="I8" s="271"/>
    </row>
    <row r="9" spans="1:10" s="126" customFormat="1" ht="19.5" customHeight="1" x14ac:dyDescent="0.3">
      <c r="A9" s="144"/>
      <c r="B9" s="452" t="s">
        <v>291</v>
      </c>
      <c r="C9" s="452"/>
      <c r="D9" s="451"/>
      <c r="E9" s="451"/>
      <c r="F9" s="451"/>
      <c r="G9" s="128"/>
      <c r="H9" s="128"/>
      <c r="I9" s="128"/>
      <c r="J9" s="144"/>
    </row>
    <row r="10" spans="1:10" x14ac:dyDescent="0.25">
      <c r="B10" s="20"/>
      <c r="C10" s="20"/>
      <c r="D10" s="68"/>
      <c r="E10" s="111" t="s">
        <v>149</v>
      </c>
      <c r="F10" s="68" t="s">
        <v>144</v>
      </c>
      <c r="G10" s="111" t="s">
        <v>149</v>
      </c>
      <c r="H10" s="68" t="s">
        <v>144</v>
      </c>
      <c r="I10" s="2"/>
    </row>
    <row r="11" spans="1:10" x14ac:dyDescent="0.25">
      <c r="B11" s="278"/>
      <c r="C11" s="278"/>
      <c r="D11" s="68"/>
      <c r="E11" s="111" t="s">
        <v>154</v>
      </c>
      <c r="F11" s="68" t="s">
        <v>373</v>
      </c>
      <c r="G11" s="111" t="s">
        <v>154</v>
      </c>
      <c r="H11" s="68" t="s">
        <v>147</v>
      </c>
      <c r="I11" s="2"/>
    </row>
    <row r="12" spans="1:10" x14ac:dyDescent="0.25">
      <c r="B12" s="5" t="s">
        <v>270</v>
      </c>
      <c r="C12" s="5" t="s">
        <v>352</v>
      </c>
      <c r="D12" s="112" t="s">
        <v>127</v>
      </c>
      <c r="E12" s="113" t="s">
        <v>151</v>
      </c>
      <c r="F12" s="113" t="s">
        <v>151</v>
      </c>
      <c r="G12" s="113" t="s">
        <v>362</v>
      </c>
      <c r="H12" s="112" t="s">
        <v>362</v>
      </c>
      <c r="I12" s="2"/>
    </row>
    <row r="13" spans="1:10" ht="18.600000000000001" customHeight="1" x14ac:dyDescent="0.25">
      <c r="B13" s="349" t="s">
        <v>398</v>
      </c>
      <c r="C13" s="341" t="s">
        <v>404</v>
      </c>
      <c r="D13" s="342"/>
      <c r="E13" s="342"/>
      <c r="F13" s="342"/>
      <c r="G13" s="342"/>
      <c r="H13" s="342"/>
      <c r="I13" s="2"/>
    </row>
    <row r="14" spans="1:10" ht="15" customHeight="1" x14ac:dyDescent="0.25">
      <c r="B14" s="413" t="s">
        <v>344</v>
      </c>
      <c r="C14" s="341" t="s">
        <v>496</v>
      </c>
      <c r="D14" s="342" t="s">
        <v>58</v>
      </c>
      <c r="E14" s="342">
        <f>'AC YR 1'!L53</f>
        <v>335.22555499999999</v>
      </c>
      <c r="F14" s="342">
        <f>'AC YR 1'!L72</f>
        <v>411.25705499999998</v>
      </c>
      <c r="G14" s="342">
        <f>'AC YR 1'!M53</f>
        <v>16761.277750000001</v>
      </c>
      <c r="H14" s="342">
        <f>'AC YR 1'!M72</f>
        <v>20562.852749999998</v>
      </c>
      <c r="I14" s="2"/>
    </row>
    <row r="15" spans="1:10" ht="15" customHeight="1" x14ac:dyDescent="0.25">
      <c r="B15" s="413" t="s">
        <v>345</v>
      </c>
      <c r="C15" s="341" t="s">
        <v>497</v>
      </c>
      <c r="D15" s="342" t="s">
        <v>58</v>
      </c>
      <c r="E15" s="342">
        <f>'AC YR 2'!L53</f>
        <v>776.1650585937499</v>
      </c>
      <c r="F15" s="342">
        <f>'AC YR 2'!L72</f>
        <v>852.61755859374989</v>
      </c>
      <c r="G15" s="342">
        <f>'AC YR 2'!M53</f>
        <v>38808.252929687493</v>
      </c>
      <c r="H15" s="342">
        <f>'AC YR 2'!M72</f>
        <v>42630.877929687493</v>
      </c>
      <c r="I15" s="316"/>
    </row>
    <row r="16" spans="1:10" ht="15" customHeight="1" x14ac:dyDescent="0.25">
      <c r="B16" s="413" t="s">
        <v>346</v>
      </c>
      <c r="C16" s="341" t="s">
        <v>405</v>
      </c>
      <c r="D16" s="342" t="s">
        <v>58</v>
      </c>
      <c r="E16" s="342">
        <f>'AC YR 3'!L53</f>
        <v>75.364258593750009</v>
      </c>
      <c r="F16" s="342">
        <f>'AC YR 3'!L71</f>
        <v>145.02675859375</v>
      </c>
      <c r="G16" s="342">
        <f>'AC YR 3'!M53</f>
        <v>3768.2129296875005</v>
      </c>
      <c r="H16" s="342">
        <f>'AC YR 3'!M71</f>
        <v>7251.3379296875</v>
      </c>
      <c r="I16" s="316"/>
    </row>
    <row r="17" spans="1:252" ht="15" customHeight="1" x14ac:dyDescent="0.25">
      <c r="B17" s="413" t="s">
        <v>347</v>
      </c>
      <c r="C17" s="341" t="s">
        <v>500</v>
      </c>
      <c r="D17" s="342" t="s">
        <v>58</v>
      </c>
      <c r="E17" s="342">
        <f>'AC YR 4'!L53</f>
        <v>464.585555</v>
      </c>
      <c r="F17" s="342">
        <f>'AC YR 4'!L72</f>
        <v>540.61705499999994</v>
      </c>
      <c r="G17" s="342">
        <f>'AC YR 4'!M53</f>
        <v>23229.277750000001</v>
      </c>
      <c r="H17" s="342">
        <f>'AC YR 4'!M72</f>
        <v>27030.852749999998</v>
      </c>
      <c r="I17" s="316"/>
    </row>
    <row r="18" spans="1:252" ht="15" customHeight="1" x14ac:dyDescent="0.25">
      <c r="B18" s="413" t="s">
        <v>348</v>
      </c>
      <c r="C18" s="341" t="s">
        <v>498</v>
      </c>
      <c r="D18" s="342" t="s">
        <v>58</v>
      </c>
      <c r="E18" s="342">
        <f>'AC YR 5'!L53</f>
        <v>98.229855937500005</v>
      </c>
      <c r="F18" s="342">
        <f>'AC YR 5'!L72</f>
        <v>167.7208559375</v>
      </c>
      <c r="G18" s="342">
        <f>'AC YR 5'!M53</f>
        <v>4911.4927968749998</v>
      </c>
      <c r="H18" s="342">
        <f>'AC YR 5'!M72</f>
        <v>8386.0427968750009</v>
      </c>
      <c r="I18" s="316"/>
    </row>
    <row r="19" spans="1:252" ht="15" customHeight="1" x14ac:dyDescent="0.25">
      <c r="B19" s="413" t="s">
        <v>349</v>
      </c>
      <c r="C19" s="341" t="s">
        <v>406</v>
      </c>
      <c r="D19" s="342" t="s">
        <v>58</v>
      </c>
      <c r="E19" s="342">
        <f>'AC YR 6'!L53</f>
        <v>98.229855937500005</v>
      </c>
      <c r="F19" s="342">
        <f>'AC YR 6'!L72</f>
        <v>167.7208559375</v>
      </c>
      <c r="G19" s="342">
        <f>'AC YR 6'!M53</f>
        <v>4911.4927968749998</v>
      </c>
      <c r="H19" s="342">
        <f>'AC YR 6'!M72</f>
        <v>8386.0427968750009</v>
      </c>
      <c r="I19" s="316"/>
    </row>
    <row r="20" spans="1:252" ht="15" customHeight="1" x14ac:dyDescent="0.25">
      <c r="B20" s="413" t="s">
        <v>350</v>
      </c>
      <c r="C20" s="341" t="s">
        <v>406</v>
      </c>
      <c r="D20" s="342" t="s">
        <v>58</v>
      </c>
      <c r="E20" s="342">
        <f>'AC YR 7'!L53</f>
        <v>93.100168437500017</v>
      </c>
      <c r="F20" s="342">
        <f>'AC YR 7'!L72</f>
        <v>161.9836684375</v>
      </c>
      <c r="G20" s="342">
        <f>'AC YR 7'!M53</f>
        <v>4655.0084218750007</v>
      </c>
      <c r="H20" s="342">
        <f>'AC YR 7'!M72</f>
        <v>8099.183421875</v>
      </c>
      <c r="I20" s="316"/>
    </row>
    <row r="21" spans="1:252" ht="15" customHeight="1" x14ac:dyDescent="0.25">
      <c r="B21" s="413" t="s">
        <v>351</v>
      </c>
      <c r="C21" s="341" t="s">
        <v>406</v>
      </c>
      <c r="D21" s="342" t="s">
        <v>58</v>
      </c>
      <c r="E21" s="342">
        <f>'AC YR 8'!L53</f>
        <v>57.678701718750006</v>
      </c>
      <c r="F21" s="342">
        <f>'AC YR 8'!L72</f>
        <v>125.88320171875</v>
      </c>
      <c r="G21" s="342">
        <f>'AC YR 8'!M53</f>
        <v>2883.9350859375004</v>
      </c>
      <c r="H21" s="342">
        <f>'AC YR 8'!M72</f>
        <v>6294.1600859375003</v>
      </c>
      <c r="I21" s="2"/>
    </row>
    <row r="22" spans="1:252" ht="15" customHeight="1" x14ac:dyDescent="0.25">
      <c r="B22" s="413" t="s">
        <v>361</v>
      </c>
      <c r="C22" s="341" t="s">
        <v>499</v>
      </c>
      <c r="D22" s="342" t="s">
        <v>58</v>
      </c>
      <c r="E22" s="342">
        <f>'AC YR 9'!L53</f>
        <v>673.8364499999999</v>
      </c>
      <c r="F22" s="342">
        <f>'AC YR 9'!L72</f>
        <v>749.74644999999987</v>
      </c>
      <c r="G22" s="342">
        <f>'AC YR 9'!M53</f>
        <v>33691.822499999995</v>
      </c>
      <c r="H22" s="342">
        <f>'AC YR 9'!M72</f>
        <v>37487.322499999995</v>
      </c>
      <c r="I22" s="316"/>
    </row>
    <row r="23" spans="1:252" ht="15" customHeight="1" x14ac:dyDescent="0.25">
      <c r="B23" s="413" t="s">
        <v>399</v>
      </c>
      <c r="C23" s="341" t="s">
        <v>406</v>
      </c>
      <c r="D23" s="342" t="s">
        <v>58</v>
      </c>
      <c r="E23" s="342">
        <f>'AC YR10'!L53</f>
        <v>62.017403437500001</v>
      </c>
      <c r="F23" s="342">
        <f>'AC YR10'!L72</f>
        <v>130.5864034375</v>
      </c>
      <c r="G23" s="342">
        <f>'AC YR10'!M53</f>
        <v>3100.8701718749999</v>
      </c>
      <c r="H23" s="342">
        <f>'AC YR10'!M72</f>
        <v>6529.3201718749997</v>
      </c>
      <c r="I23" s="316"/>
    </row>
    <row r="24" spans="1:252" ht="15" customHeight="1" x14ac:dyDescent="0.25">
      <c r="B24" s="413" t="s">
        <v>400</v>
      </c>
      <c r="C24" s="341" t="s">
        <v>406</v>
      </c>
      <c r="D24" s="342" t="s">
        <v>58</v>
      </c>
      <c r="E24" s="342">
        <f>'AC YR11'!L53</f>
        <v>62.017403437500001</v>
      </c>
      <c r="F24" s="342">
        <f>'AC YR11'!L72</f>
        <v>130.5864034375</v>
      </c>
      <c r="G24" s="342">
        <f>'AC YR11'!M53</f>
        <v>3100.8701718749999</v>
      </c>
      <c r="H24" s="342">
        <f>'AC YR11'!M72</f>
        <v>6529.3201718749997</v>
      </c>
      <c r="I24" s="316"/>
    </row>
    <row r="25" spans="1:252" ht="15" customHeight="1" x14ac:dyDescent="0.25">
      <c r="B25" s="413" t="s">
        <v>401</v>
      </c>
      <c r="C25" s="341" t="s">
        <v>406</v>
      </c>
      <c r="D25" s="342" t="s">
        <v>58</v>
      </c>
      <c r="E25" s="342">
        <f>'AC YR12'!L53</f>
        <v>57.678701718750006</v>
      </c>
      <c r="F25" s="342">
        <f>'AC YR12'!L72</f>
        <v>125.88320171875</v>
      </c>
      <c r="G25" s="342">
        <f>'AC YR12'!M53</f>
        <v>2883.9350859375004</v>
      </c>
      <c r="H25" s="342">
        <f>'AC YR12'!M72</f>
        <v>6294.1600859375003</v>
      </c>
      <c r="I25" s="316"/>
    </row>
    <row r="26" spans="1:252" ht="15" customHeight="1" x14ac:dyDescent="0.25">
      <c r="B26" s="413" t="s">
        <v>402</v>
      </c>
      <c r="C26" s="341" t="s">
        <v>406</v>
      </c>
      <c r="D26" s="342" t="s">
        <v>58</v>
      </c>
      <c r="E26" s="342">
        <f>'AC YR13'!L53</f>
        <v>55.075480687500004</v>
      </c>
      <c r="F26" s="342">
        <f>'AC YR13'!L72</f>
        <v>123.0612806875</v>
      </c>
      <c r="G26" s="342">
        <f>'AC YR13'!M53</f>
        <v>2753.7740343750002</v>
      </c>
      <c r="H26" s="342">
        <f>'AC YR13'!M72</f>
        <v>6153.0640343750001</v>
      </c>
      <c r="I26" s="316"/>
    </row>
    <row r="27" spans="1:252" ht="15" customHeight="1" x14ac:dyDescent="0.25">
      <c r="B27" s="413" t="s">
        <v>403</v>
      </c>
      <c r="C27" s="341" t="s">
        <v>501</v>
      </c>
      <c r="D27" s="342" t="s">
        <v>58</v>
      </c>
      <c r="E27" s="342">
        <f>'AC YR14'!L53</f>
        <v>568.8364499999999</v>
      </c>
      <c r="F27" s="342">
        <f>'AC YR14'!L72</f>
        <v>644.74644999999987</v>
      </c>
      <c r="G27" s="342">
        <f>'AC YR14'!M53</f>
        <v>28441.822499999995</v>
      </c>
      <c r="H27" s="342">
        <f>'AC YR14'!M72</f>
        <v>32237.322499999995</v>
      </c>
      <c r="I27" s="316"/>
    </row>
    <row r="28" spans="1:252" s="13" customFormat="1" ht="15" customHeight="1" x14ac:dyDescent="0.25">
      <c r="A28" s="12"/>
      <c r="B28" s="420" t="s">
        <v>353</v>
      </c>
      <c r="C28" s="421"/>
      <c r="D28" s="422" t="s">
        <v>58</v>
      </c>
      <c r="E28" s="422">
        <f>AVERAGE(E14:E27)</f>
        <v>248.43149274999999</v>
      </c>
      <c r="F28" s="422">
        <f>AVERAGE(F14:F27)</f>
        <v>319.81694275000001</v>
      </c>
      <c r="G28" s="422">
        <f>AVERAGE(G14:G27)</f>
        <v>12421.574637499996</v>
      </c>
      <c r="H28" s="422">
        <f>AVERAGE(H14:H27)</f>
        <v>15990.847137499999</v>
      </c>
      <c r="I28" s="20"/>
      <c r="J28" s="12"/>
    </row>
    <row r="29" spans="1:252" ht="15" customHeight="1" x14ac:dyDescent="0.25">
      <c r="B29" s="343" t="s">
        <v>354</v>
      </c>
      <c r="C29" s="341"/>
      <c r="D29" s="342" t="s">
        <v>58</v>
      </c>
      <c r="E29" s="342">
        <f>NPV(0.05,E14:E28)</f>
        <v>2702.8760489947795</v>
      </c>
      <c r="F29" s="342">
        <f>NPV(0.05,F14:F28)</f>
        <v>3446.6100653017202</v>
      </c>
      <c r="G29" s="342">
        <f>NPV(0.05,G14:G28)</f>
        <v>135143.80244973896</v>
      </c>
      <c r="H29" s="342">
        <f>NPV(0.05,H14:H28)</f>
        <v>172330.50326508601</v>
      </c>
      <c r="I29" s="316"/>
    </row>
    <row r="30" spans="1:252" x14ac:dyDescent="0.25">
      <c r="B30" s="418" t="s">
        <v>481</v>
      </c>
      <c r="C30" s="46"/>
      <c r="D30" s="46"/>
      <c r="E30" s="56">
        <f>(0.05*E29)/(1-$B$32)</f>
        <v>146.10140805377188</v>
      </c>
      <c r="F30" s="56">
        <f t="shared" ref="F30:H30" si="0">(0.05*F29)/(1-$B$32)</f>
        <v>186.30324677306595</v>
      </c>
      <c r="G30" s="56">
        <f t="shared" si="0"/>
        <v>7305.0704026885924</v>
      </c>
      <c r="H30" s="56">
        <f t="shared" si="0"/>
        <v>9315.1623386532974</v>
      </c>
      <c r="I30" s="316"/>
    </row>
    <row r="31" spans="1:252" ht="16.2" x14ac:dyDescent="0.25">
      <c r="B31" s="419" t="s">
        <v>482</v>
      </c>
      <c r="C31" s="28"/>
      <c r="D31" s="28"/>
      <c r="E31" s="28"/>
      <c r="F31" s="28"/>
      <c r="G31" s="28"/>
      <c r="H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row>
    <row r="32" spans="1:252" x14ac:dyDescent="0.25">
      <c r="B32" s="28">
        <f>1.05/14</f>
        <v>7.4999999999999997E-2</v>
      </c>
      <c r="C32" s="28"/>
      <c r="D32" s="28"/>
      <c r="E32" s="28"/>
      <c r="F32" s="28"/>
      <c r="G32" s="28"/>
      <c r="H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row>
    <row r="33" spans="2:252" x14ac:dyDescent="0.25">
      <c r="B33" s="28"/>
      <c r="C33" s="28"/>
      <c r="D33" s="28"/>
      <c r="E33" s="28"/>
      <c r="F33" s="28"/>
      <c r="G33" s="28"/>
      <c r="H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row>
    <row r="34" spans="2:252" x14ac:dyDescent="0.25">
      <c r="B34" s="28"/>
      <c r="C34" s="28"/>
      <c r="D34" s="28"/>
      <c r="E34" s="28"/>
      <c r="F34" s="28"/>
      <c r="G34" s="28"/>
      <c r="H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row>
    <row r="35" spans="2:252" x14ac:dyDescent="0.25">
      <c r="B35" s="28"/>
      <c r="C35" s="28"/>
      <c r="D35" s="28"/>
      <c r="E35" s="28"/>
      <c r="F35" s="28"/>
      <c r="G35" s="28"/>
      <c r="H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row>
    <row r="36" spans="2:252" x14ac:dyDescent="0.25">
      <c r="B36" s="28"/>
      <c r="C36" s="28"/>
      <c r="D36" s="28"/>
      <c r="E36" s="28"/>
      <c r="F36" s="28"/>
      <c r="G36" s="28"/>
      <c r="H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row>
    <row r="37" spans="2:252" x14ac:dyDescent="0.25">
      <c r="B37" s="28"/>
      <c r="C37" s="28"/>
      <c r="D37" s="28"/>
      <c r="E37" s="28"/>
      <c r="F37" s="28"/>
      <c r="G37" s="28"/>
      <c r="H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row>
    <row r="38" spans="2:252" x14ac:dyDescent="0.25">
      <c r="B38" s="28"/>
      <c r="C38" s="28"/>
      <c r="D38" s="28"/>
      <c r="E38" s="28"/>
      <c r="F38" s="28"/>
      <c r="G38" s="28"/>
      <c r="H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row>
    <row r="39" spans="2:252" x14ac:dyDescent="0.25">
      <c r="B39" s="28"/>
      <c r="C39" s="28"/>
      <c r="D39" s="28"/>
      <c r="E39" s="28"/>
      <c r="F39" s="28"/>
      <c r="G39" s="28"/>
      <c r="H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row>
    <row r="40" spans="2:252" x14ac:dyDescent="0.25">
      <c r="B40" s="28"/>
      <c r="C40" s="28"/>
      <c r="D40" s="28"/>
      <c r="E40" s="28"/>
      <c r="F40" s="28"/>
      <c r="G40" s="28"/>
      <c r="H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row>
    <row r="41" spans="2:252" x14ac:dyDescent="0.25">
      <c r="B41" s="28"/>
      <c r="C41" s="28"/>
      <c r="D41" s="28"/>
      <c r="E41" s="28"/>
      <c r="F41" s="28"/>
      <c r="G41" s="28"/>
      <c r="H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row>
    <row r="42" spans="2:252" x14ac:dyDescent="0.25">
      <c r="B42" s="28"/>
      <c r="C42" s="28"/>
      <c r="D42" s="28"/>
      <c r="E42" s="28"/>
      <c r="F42" s="28"/>
      <c r="G42" s="28"/>
      <c r="H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row>
    <row r="43" spans="2:252" x14ac:dyDescent="0.25">
      <c r="B43" s="28"/>
      <c r="C43" s="28"/>
      <c r="D43" s="28"/>
      <c r="E43" s="28"/>
      <c r="F43" s="28"/>
      <c r="G43" s="28"/>
      <c r="H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row>
    <row r="44" spans="2:252" x14ac:dyDescent="0.25">
      <c r="B44" s="28"/>
      <c r="C44" s="28"/>
      <c r="D44" s="28"/>
      <c r="E44" s="28"/>
      <c r="F44" s="28"/>
      <c r="G44" s="28"/>
      <c r="H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row>
    <row r="45" spans="2:252" x14ac:dyDescent="0.25">
      <c r="B45" s="28"/>
      <c r="C45" s="28"/>
      <c r="D45" s="28"/>
      <c r="E45" s="28"/>
      <c r="F45" s="28"/>
      <c r="G45" s="28"/>
      <c r="H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row>
    <row r="46" spans="2:252" x14ac:dyDescent="0.25">
      <c r="B46" s="28"/>
      <c r="C46" s="28"/>
      <c r="D46" s="28"/>
      <c r="E46" s="28"/>
      <c r="F46" s="28"/>
      <c r="G46" s="28"/>
      <c r="H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row>
    <row r="47" spans="2:252" x14ac:dyDescent="0.25">
      <c r="B47" s="28"/>
      <c r="C47" s="28"/>
      <c r="D47" s="28"/>
      <c r="E47" s="28"/>
      <c r="F47" s="28"/>
      <c r="G47" s="28"/>
      <c r="H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row>
    <row r="48" spans="2:252" x14ac:dyDescent="0.25">
      <c r="B48" s="28"/>
      <c r="C48" s="28"/>
      <c r="D48" s="28"/>
      <c r="E48" s="28"/>
      <c r="F48" s="28"/>
      <c r="G48" s="28"/>
      <c r="H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row>
    <row r="49" spans="2:252" x14ac:dyDescent="0.25">
      <c r="B49" s="28"/>
      <c r="C49" s="28"/>
      <c r="D49" s="28"/>
      <c r="E49" s="28"/>
      <c r="F49" s="28"/>
      <c r="G49" s="28"/>
      <c r="H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row>
    <row r="50" spans="2:252" x14ac:dyDescent="0.25">
      <c r="B50" s="28"/>
      <c r="C50" s="28"/>
      <c r="D50" s="28"/>
      <c r="E50" s="28"/>
      <c r="F50" s="28"/>
      <c r="G50" s="28"/>
      <c r="H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row>
    <row r="51" spans="2:252" x14ac:dyDescent="0.25">
      <c r="B51" s="28"/>
      <c r="C51" s="28"/>
      <c r="D51" s="28"/>
      <c r="E51" s="28"/>
      <c r="F51" s="28"/>
      <c r="G51" s="28"/>
      <c r="H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row>
    <row r="52" spans="2:252" x14ac:dyDescent="0.25">
      <c r="B52" s="28"/>
      <c r="C52" s="28"/>
      <c r="D52" s="28"/>
      <c r="E52" s="28"/>
      <c r="F52" s="28"/>
      <c r="G52" s="28"/>
      <c r="H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row>
    <row r="53" spans="2:252" x14ac:dyDescent="0.25">
      <c r="B53" s="28"/>
      <c r="C53" s="28"/>
      <c r="D53" s="28"/>
      <c r="E53" s="28"/>
      <c r="F53" s="28"/>
      <c r="G53" s="28"/>
      <c r="H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row>
    <row r="54" spans="2:252" x14ac:dyDescent="0.25">
      <c r="B54" s="28"/>
      <c r="C54" s="28"/>
      <c r="D54" s="28"/>
      <c r="E54" s="28"/>
      <c r="F54" s="28"/>
      <c r="G54" s="28"/>
      <c r="H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row>
    <row r="55" spans="2:252" x14ac:dyDescent="0.25">
      <c r="B55" s="28"/>
      <c r="C55" s="28"/>
      <c r="D55" s="28"/>
      <c r="E55" s="28"/>
      <c r="F55" s="28"/>
      <c r="G55" s="28"/>
      <c r="H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row>
    <row r="56" spans="2:252" x14ac:dyDescent="0.25">
      <c r="B56" s="28"/>
      <c r="C56" s="28"/>
      <c r="D56" s="28"/>
      <c r="E56" s="28"/>
      <c r="F56" s="28"/>
      <c r="G56" s="28"/>
      <c r="H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row>
    <row r="57" spans="2:252" x14ac:dyDescent="0.25">
      <c r="B57" s="28"/>
      <c r="C57" s="28"/>
      <c r="D57" s="28"/>
      <c r="E57" s="28"/>
      <c r="F57" s="28"/>
      <c r="G57" s="28"/>
      <c r="H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row>
    <row r="58" spans="2:252" x14ac:dyDescent="0.25">
      <c r="B58" s="28"/>
      <c r="C58" s="28"/>
      <c r="D58" s="28"/>
      <c r="E58" s="28"/>
      <c r="F58" s="28"/>
      <c r="G58" s="28"/>
      <c r="H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row>
    <row r="59" spans="2:252" x14ac:dyDescent="0.25">
      <c r="B59" s="28"/>
      <c r="C59" s="28"/>
      <c r="D59" s="28"/>
      <c r="E59" s="28"/>
      <c r="F59" s="28"/>
      <c r="G59" s="28"/>
      <c r="H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row>
    <row r="60" spans="2:252" x14ac:dyDescent="0.25">
      <c r="B60" s="28"/>
      <c r="C60" s="28"/>
      <c r="D60" s="28"/>
      <c r="E60" s="28"/>
      <c r="F60" s="28"/>
      <c r="G60" s="28"/>
      <c r="H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row>
    <row r="61" spans="2:252" x14ac:dyDescent="0.25">
      <c r="B61" s="28"/>
      <c r="C61" s="28"/>
      <c r="D61" s="28"/>
      <c r="E61" s="28"/>
      <c r="F61" s="28"/>
      <c r="G61" s="28"/>
      <c r="H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row>
    <row r="62" spans="2:252" x14ac:dyDescent="0.25">
      <c r="B62" s="28"/>
      <c r="C62" s="28"/>
      <c r="D62" s="28"/>
      <c r="E62" s="28"/>
      <c r="F62" s="28"/>
      <c r="G62" s="28"/>
      <c r="H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row>
    <row r="63" spans="2:252" x14ac:dyDescent="0.25">
      <c r="B63" s="28"/>
      <c r="C63" s="28"/>
      <c r="D63" s="28"/>
      <c r="E63" s="28"/>
      <c r="F63" s="28"/>
      <c r="G63" s="28"/>
      <c r="H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row>
    <row r="64" spans="2:252" x14ac:dyDescent="0.25">
      <c r="B64" s="28"/>
      <c r="C64" s="28"/>
      <c r="D64" s="28"/>
      <c r="E64" s="28"/>
      <c r="F64" s="28"/>
      <c r="G64" s="28"/>
      <c r="H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row>
    <row r="65" spans="2:252" x14ac:dyDescent="0.25">
      <c r="B65" s="28"/>
      <c r="C65" s="28"/>
      <c r="D65" s="28"/>
      <c r="E65" s="28"/>
      <c r="F65" s="28"/>
      <c r="G65" s="28"/>
      <c r="H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row>
    <row r="66" spans="2:252" x14ac:dyDescent="0.25">
      <c r="B66" s="28"/>
      <c r="C66" s="28"/>
      <c r="D66" s="28"/>
      <c r="E66" s="28"/>
      <c r="F66" s="28"/>
      <c r="G66" s="28"/>
      <c r="H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row>
    <row r="67" spans="2:252" x14ac:dyDescent="0.25">
      <c r="B67" s="28"/>
      <c r="C67" s="28"/>
      <c r="D67" s="28"/>
      <c r="E67" s="28"/>
      <c r="F67" s="28"/>
      <c r="G67" s="28"/>
      <c r="H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row>
    <row r="68" spans="2:252" x14ac:dyDescent="0.25">
      <c r="B68" s="28"/>
      <c r="C68" s="28"/>
      <c r="D68" s="28"/>
      <c r="E68" s="28"/>
      <c r="F68" s="28"/>
      <c r="G68" s="28"/>
      <c r="H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row>
    <row r="69" spans="2:252" x14ac:dyDescent="0.25">
      <c r="B69" s="28"/>
      <c r="C69" s="28"/>
      <c r="D69" s="28"/>
      <c r="E69" s="28"/>
      <c r="F69" s="28"/>
      <c r="G69" s="28"/>
      <c r="H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row>
    <row r="70" spans="2:252" x14ac:dyDescent="0.25">
      <c r="B70" s="28"/>
      <c r="C70" s="28"/>
      <c r="D70" s="28"/>
      <c r="E70" s="28"/>
      <c r="F70" s="28"/>
      <c r="G70" s="28"/>
      <c r="H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row>
    <row r="71" spans="2:252" x14ac:dyDescent="0.25">
      <c r="B71" s="28"/>
      <c r="C71" s="28"/>
      <c r="D71" s="28"/>
      <c r="E71" s="28"/>
      <c r="F71" s="28"/>
      <c r="G71" s="28"/>
      <c r="H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row>
    <row r="72" spans="2:252" x14ac:dyDescent="0.25">
      <c r="B72" s="28"/>
      <c r="C72" s="28"/>
      <c r="D72" s="28"/>
      <c r="E72" s="28"/>
      <c r="F72" s="28"/>
      <c r="G72" s="28"/>
      <c r="H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row>
    <row r="73" spans="2:252" x14ac:dyDescent="0.25">
      <c r="B73" s="28"/>
      <c r="C73" s="28"/>
      <c r="D73" s="28"/>
      <c r="E73" s="28"/>
      <c r="F73" s="28"/>
      <c r="G73" s="28"/>
      <c r="H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row>
    <row r="74" spans="2:252" x14ac:dyDescent="0.25">
      <c r="B74" s="28"/>
      <c r="C74" s="28"/>
      <c r="D74" s="28"/>
      <c r="E74" s="28"/>
      <c r="F74" s="28"/>
      <c r="G74" s="28"/>
      <c r="H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row>
    <row r="75" spans="2:252" x14ac:dyDescent="0.25">
      <c r="B75" s="28"/>
      <c r="C75" s="28"/>
      <c r="D75" s="28"/>
      <c r="E75" s="28"/>
      <c r="F75" s="28"/>
      <c r="G75" s="28"/>
      <c r="H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row>
    <row r="76" spans="2:252" x14ac:dyDescent="0.25">
      <c r="B76" s="28"/>
      <c r="C76" s="28"/>
      <c r="D76" s="28"/>
      <c r="E76" s="28"/>
      <c r="F76" s="28"/>
      <c r="G76" s="28"/>
      <c r="H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row>
    <row r="77" spans="2:252" x14ac:dyDescent="0.25">
      <c r="B77" s="28"/>
      <c r="C77" s="28"/>
      <c r="D77" s="28"/>
      <c r="E77" s="28"/>
      <c r="F77" s="28"/>
      <c r="G77" s="28"/>
      <c r="H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row>
    <row r="78" spans="2:252" x14ac:dyDescent="0.25">
      <c r="B78" s="28"/>
      <c r="C78" s="28"/>
      <c r="D78" s="28"/>
      <c r="E78" s="28"/>
      <c r="F78" s="28"/>
      <c r="G78" s="28"/>
      <c r="H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row>
    <row r="79" spans="2:252" x14ac:dyDescent="0.25">
      <c r="B79" s="28"/>
      <c r="C79" s="28"/>
      <c r="D79" s="28"/>
      <c r="E79" s="28"/>
      <c r="F79" s="28"/>
      <c r="G79" s="28"/>
      <c r="H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row>
    <row r="80" spans="2:252" x14ac:dyDescent="0.25">
      <c r="B80" s="28"/>
      <c r="C80" s="28"/>
      <c r="D80" s="28"/>
      <c r="E80" s="28"/>
      <c r="F80" s="28"/>
      <c r="G80" s="28"/>
      <c r="H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row>
    <row r="81" spans="2:252" x14ac:dyDescent="0.25">
      <c r="B81" s="28"/>
      <c r="C81" s="28"/>
      <c r="D81" s="28"/>
      <c r="E81" s="28"/>
      <c r="F81" s="28"/>
      <c r="G81" s="28"/>
      <c r="H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row>
    <row r="82" spans="2:252" x14ac:dyDescent="0.25">
      <c r="B82" s="28"/>
      <c r="C82" s="28"/>
      <c r="D82" s="28"/>
      <c r="E82" s="28"/>
      <c r="F82" s="28"/>
      <c r="G82" s="28"/>
      <c r="H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row>
    <row r="83" spans="2:252" x14ac:dyDescent="0.25">
      <c r="B83" s="28"/>
      <c r="C83" s="28"/>
      <c r="D83" s="28"/>
      <c r="E83" s="28"/>
      <c r="F83" s="28"/>
      <c r="G83" s="28"/>
      <c r="H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row>
    <row r="84" spans="2:252" x14ac:dyDescent="0.25">
      <c r="B84" s="28"/>
      <c r="C84" s="28"/>
      <c r="D84" s="28"/>
      <c r="E84" s="28"/>
      <c r="F84" s="28"/>
      <c r="G84" s="28"/>
      <c r="H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row>
    <row r="85" spans="2:252" x14ac:dyDescent="0.25">
      <c r="B85" s="28"/>
      <c r="C85" s="28"/>
      <c r="D85" s="28"/>
      <c r="E85" s="28"/>
      <c r="F85" s="28"/>
      <c r="G85" s="28"/>
      <c r="H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row>
    <row r="86" spans="2:252" x14ac:dyDescent="0.25">
      <c r="B86" s="28"/>
      <c r="C86" s="28"/>
      <c r="D86" s="28"/>
      <c r="E86" s="28"/>
      <c r="F86" s="28"/>
      <c r="G86" s="28"/>
      <c r="H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row>
    <row r="87" spans="2:252" x14ac:dyDescent="0.25">
      <c r="B87" s="28"/>
      <c r="C87" s="28"/>
      <c r="D87" s="28"/>
      <c r="E87" s="28"/>
      <c r="F87" s="28"/>
      <c r="G87" s="28"/>
      <c r="H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row>
    <row r="88" spans="2:252" x14ac:dyDescent="0.25">
      <c r="B88" s="28"/>
      <c r="C88" s="28"/>
      <c r="D88" s="28"/>
      <c r="E88" s="28"/>
      <c r="F88" s="28"/>
      <c r="G88" s="28"/>
      <c r="H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row>
    <row r="89" spans="2:252" x14ac:dyDescent="0.25">
      <c r="B89" s="28"/>
      <c r="C89" s="28"/>
      <c r="D89" s="28"/>
      <c r="E89" s="28"/>
      <c r="F89" s="28"/>
      <c r="G89" s="28"/>
      <c r="H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row>
    <row r="90" spans="2:252" x14ac:dyDescent="0.25">
      <c r="B90" s="28"/>
      <c r="C90" s="28"/>
      <c r="D90" s="28"/>
      <c r="E90" s="28"/>
      <c r="F90" s="28"/>
      <c r="G90" s="28"/>
      <c r="H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row>
    <row r="91" spans="2:252" x14ac:dyDescent="0.25">
      <c r="B91" s="28"/>
      <c r="C91" s="28"/>
      <c r="D91" s="28"/>
      <c r="E91" s="28"/>
      <c r="F91" s="28"/>
      <c r="G91" s="28"/>
      <c r="H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row>
    <row r="92" spans="2:252" x14ac:dyDescent="0.25">
      <c r="B92" s="28"/>
      <c r="C92" s="28"/>
      <c r="D92" s="28"/>
      <c r="E92" s="28"/>
      <c r="F92" s="28"/>
      <c r="G92" s="28"/>
      <c r="H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row>
    <row r="93" spans="2:252" x14ac:dyDescent="0.25">
      <c r="B93" s="28"/>
      <c r="C93" s="28"/>
      <c r="D93" s="28"/>
      <c r="E93" s="28"/>
      <c r="F93" s="28"/>
      <c r="G93" s="28"/>
      <c r="H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row>
    <row r="94" spans="2:252" x14ac:dyDescent="0.25">
      <c r="B94" s="28"/>
      <c r="C94" s="28"/>
      <c r="D94" s="28"/>
      <c r="E94" s="28"/>
      <c r="F94" s="28"/>
      <c r="G94" s="28"/>
      <c r="H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row>
    <row r="95" spans="2:252" x14ac:dyDescent="0.25">
      <c r="B95" s="28"/>
      <c r="C95" s="28"/>
      <c r="D95" s="28"/>
      <c r="E95" s="28"/>
      <c r="F95" s="28"/>
      <c r="G95" s="28"/>
      <c r="H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row>
    <row r="96" spans="2:252" x14ac:dyDescent="0.25">
      <c r="B96" s="28"/>
      <c r="C96" s="28"/>
      <c r="D96" s="28"/>
      <c r="E96" s="28"/>
      <c r="F96" s="28"/>
      <c r="G96" s="28"/>
      <c r="H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row>
    <row r="97" spans="2:252" x14ac:dyDescent="0.25">
      <c r="B97" s="28"/>
      <c r="C97" s="28"/>
      <c r="D97" s="28"/>
      <c r="E97" s="28"/>
      <c r="F97" s="28"/>
      <c r="G97" s="28"/>
      <c r="H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row>
    <row r="98" spans="2:252" x14ac:dyDescent="0.25">
      <c r="B98" s="28"/>
      <c r="C98" s="28"/>
      <c r="D98" s="28"/>
      <c r="E98" s="28"/>
      <c r="F98" s="28"/>
      <c r="G98" s="28"/>
      <c r="H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row>
    <row r="99" spans="2:252" x14ac:dyDescent="0.25">
      <c r="B99" s="28"/>
      <c r="C99" s="28"/>
      <c r="D99" s="28"/>
      <c r="E99" s="28"/>
      <c r="F99" s="28"/>
      <c r="G99" s="28"/>
      <c r="H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row>
    <row r="100" spans="2:252" x14ac:dyDescent="0.25">
      <c r="B100" s="28"/>
      <c r="C100" s="28"/>
      <c r="D100" s="28"/>
      <c r="E100" s="28"/>
      <c r="F100" s="28"/>
      <c r="G100" s="28"/>
      <c r="H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row>
    <row r="101" spans="2:252" x14ac:dyDescent="0.25">
      <c r="B101" s="28"/>
      <c r="C101" s="28"/>
      <c r="D101" s="28"/>
      <c r="E101" s="28"/>
      <c r="F101" s="28"/>
      <c r="G101" s="28"/>
      <c r="H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row>
    <row r="102" spans="2:252" x14ac:dyDescent="0.25">
      <c r="B102" s="28"/>
      <c r="C102" s="28"/>
      <c r="D102" s="28"/>
      <c r="E102" s="28"/>
      <c r="F102" s="28"/>
      <c r="G102" s="28"/>
      <c r="H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row>
    <row r="103" spans="2:252" x14ac:dyDescent="0.25">
      <c r="B103" s="28"/>
      <c r="C103" s="28"/>
      <c r="D103" s="28"/>
      <c r="E103" s="28"/>
      <c r="F103" s="28"/>
      <c r="G103" s="28"/>
      <c r="H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row>
    <row r="104" spans="2:252" x14ac:dyDescent="0.25">
      <c r="B104" s="28"/>
      <c r="C104" s="28"/>
      <c r="D104" s="28"/>
      <c r="E104" s="28"/>
      <c r="F104" s="28"/>
      <c r="G104" s="28"/>
      <c r="H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row>
    <row r="105" spans="2:252" x14ac:dyDescent="0.25">
      <c r="B105" s="28"/>
      <c r="C105" s="28"/>
      <c r="D105" s="28"/>
      <c r="E105" s="28"/>
      <c r="F105" s="28"/>
      <c r="G105" s="28"/>
      <c r="H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row>
    <row r="106" spans="2:252" x14ac:dyDescent="0.25">
      <c r="B106" s="28"/>
      <c r="C106" s="28"/>
      <c r="D106" s="28"/>
      <c r="E106" s="28"/>
      <c r="F106" s="28"/>
      <c r="G106" s="28"/>
      <c r="H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row>
    <row r="107" spans="2:252" x14ac:dyDescent="0.25">
      <c r="B107" s="28"/>
      <c r="C107" s="28"/>
      <c r="D107" s="28"/>
      <c r="E107" s="28"/>
      <c r="F107" s="28"/>
      <c r="G107" s="28"/>
      <c r="H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row>
    <row r="108" spans="2:252" x14ac:dyDescent="0.25">
      <c r="B108" s="28"/>
      <c r="C108" s="28"/>
      <c r="D108" s="28"/>
      <c r="E108" s="28"/>
      <c r="F108" s="28"/>
      <c r="G108" s="28"/>
      <c r="H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row>
    <row r="109" spans="2:252" x14ac:dyDescent="0.25">
      <c r="B109" s="28"/>
      <c r="C109" s="28"/>
      <c r="D109" s="28"/>
      <c r="E109" s="28"/>
      <c r="F109" s="28"/>
      <c r="G109" s="28"/>
      <c r="H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row>
    <row r="110" spans="2:252" x14ac:dyDescent="0.25">
      <c r="B110" s="28"/>
      <c r="C110" s="28"/>
      <c r="D110" s="28"/>
      <c r="E110" s="28"/>
      <c r="F110" s="28"/>
      <c r="G110" s="28"/>
      <c r="H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row>
    <row r="111" spans="2:252" x14ac:dyDescent="0.25">
      <c r="B111" s="28"/>
      <c r="C111" s="28"/>
      <c r="D111" s="28"/>
      <c r="E111" s="28"/>
      <c r="F111" s="28"/>
      <c r="G111" s="28"/>
      <c r="H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row>
    <row r="112" spans="2:252" x14ac:dyDescent="0.25">
      <c r="B112" s="28"/>
      <c r="C112" s="28"/>
      <c r="D112" s="28"/>
      <c r="E112" s="28"/>
      <c r="F112" s="28"/>
      <c r="G112" s="28"/>
      <c r="H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row>
    <row r="113" spans="2:252" x14ac:dyDescent="0.25">
      <c r="B113" s="28"/>
      <c r="C113" s="28"/>
      <c r="D113" s="28"/>
      <c r="E113" s="28"/>
      <c r="F113" s="28"/>
      <c r="G113" s="28"/>
      <c r="H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row>
    <row r="114" spans="2:252" x14ac:dyDescent="0.25">
      <c r="B114" s="28"/>
      <c r="C114" s="28"/>
      <c r="D114" s="28"/>
      <c r="E114" s="28"/>
      <c r="F114" s="28"/>
      <c r="G114" s="28"/>
      <c r="H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row>
    <row r="115" spans="2:252" x14ac:dyDescent="0.25">
      <c r="B115" s="28"/>
      <c r="C115" s="28"/>
      <c r="D115" s="28"/>
      <c r="E115" s="28"/>
      <c r="F115" s="28"/>
      <c r="G115" s="28"/>
      <c r="H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row>
    <row r="116" spans="2:252" x14ac:dyDescent="0.25">
      <c r="B116" s="28"/>
      <c r="C116" s="28"/>
      <c r="D116" s="28"/>
      <c r="E116" s="28"/>
      <c r="F116" s="28"/>
      <c r="G116" s="28"/>
      <c r="H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row>
    <row r="117" spans="2:252" x14ac:dyDescent="0.25">
      <c r="B117" s="28"/>
      <c r="C117" s="28"/>
      <c r="D117" s="28"/>
      <c r="E117" s="28"/>
      <c r="F117" s="28"/>
      <c r="G117" s="28"/>
      <c r="H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row>
    <row r="118" spans="2:252" x14ac:dyDescent="0.25">
      <c r="B118" s="28"/>
      <c r="C118" s="28"/>
      <c r="D118" s="28"/>
      <c r="E118" s="28"/>
      <c r="F118" s="28"/>
      <c r="G118" s="28"/>
      <c r="H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row>
    <row r="119" spans="2:252" x14ac:dyDescent="0.25">
      <c r="B119" s="28"/>
      <c r="C119" s="28"/>
      <c r="D119" s="28"/>
      <c r="E119" s="28"/>
      <c r="F119" s="28"/>
      <c r="G119" s="28"/>
      <c r="H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row>
    <row r="120" spans="2:252" x14ac:dyDescent="0.25">
      <c r="B120" s="28"/>
      <c r="C120" s="28"/>
      <c r="D120" s="28"/>
      <c r="E120" s="28"/>
      <c r="F120" s="28"/>
      <c r="G120" s="28"/>
      <c r="H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row>
    <row r="121" spans="2:252" x14ac:dyDescent="0.25">
      <c r="B121" s="28"/>
      <c r="C121" s="28"/>
      <c r="D121" s="28"/>
      <c r="E121" s="28"/>
      <c r="F121" s="28"/>
      <c r="G121" s="28"/>
      <c r="H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row>
    <row r="122" spans="2:252" x14ac:dyDescent="0.25">
      <c r="B122" s="28"/>
      <c r="C122" s="28"/>
      <c r="D122" s="28"/>
      <c r="E122" s="28"/>
      <c r="F122" s="28"/>
      <c r="G122" s="28"/>
      <c r="H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row>
    <row r="123" spans="2:252" x14ac:dyDescent="0.25">
      <c r="B123" s="28"/>
      <c r="C123" s="28"/>
      <c r="D123" s="28"/>
      <c r="E123" s="28"/>
      <c r="F123" s="28"/>
      <c r="G123" s="28"/>
      <c r="H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row>
    <row r="124" spans="2:252" x14ac:dyDescent="0.25">
      <c r="B124" s="28"/>
      <c r="C124" s="28"/>
      <c r="D124" s="28"/>
      <c r="E124" s="28"/>
      <c r="F124" s="28"/>
      <c r="G124" s="28"/>
      <c r="H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row>
    <row r="125" spans="2:252" x14ac:dyDescent="0.25">
      <c r="B125" s="28"/>
      <c r="C125" s="28"/>
      <c r="D125" s="28"/>
      <c r="E125" s="28"/>
      <c r="F125" s="28"/>
      <c r="G125" s="28"/>
      <c r="H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row>
    <row r="126" spans="2:252" x14ac:dyDescent="0.25">
      <c r="B126" s="28"/>
      <c r="C126" s="28"/>
      <c r="D126" s="28"/>
      <c r="E126" s="28"/>
      <c r="F126" s="28"/>
      <c r="G126" s="28"/>
      <c r="H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row>
    <row r="127" spans="2:252" x14ac:dyDescent="0.25">
      <c r="B127" s="28"/>
      <c r="C127" s="28"/>
      <c r="D127" s="28"/>
      <c r="E127" s="28"/>
      <c r="F127" s="28"/>
      <c r="G127" s="28"/>
      <c r="H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row>
    <row r="128" spans="2:252" x14ac:dyDescent="0.25">
      <c r="B128" s="28"/>
      <c r="C128" s="28"/>
      <c r="D128" s="28"/>
      <c r="E128" s="28"/>
      <c r="F128" s="28"/>
      <c r="G128" s="28"/>
      <c r="H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row>
    <row r="129" spans="2:252" x14ac:dyDescent="0.25">
      <c r="B129" s="28"/>
      <c r="C129" s="28"/>
      <c r="D129" s="28"/>
      <c r="E129" s="28"/>
      <c r="F129" s="28"/>
      <c r="G129" s="28"/>
      <c r="H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row>
    <row r="130" spans="2:252" x14ac:dyDescent="0.25">
      <c r="B130" s="28"/>
      <c r="C130" s="28"/>
      <c r="D130" s="28"/>
      <c r="E130" s="28"/>
      <c r="F130" s="28"/>
      <c r="G130" s="28"/>
      <c r="H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row>
    <row r="131" spans="2:252" x14ac:dyDescent="0.25">
      <c r="B131" s="28"/>
      <c r="C131" s="28"/>
      <c r="D131" s="28"/>
      <c r="E131" s="28"/>
      <c r="F131" s="28"/>
      <c r="G131" s="28"/>
      <c r="H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row>
    <row r="132" spans="2:252" x14ac:dyDescent="0.25">
      <c r="B132" s="28"/>
      <c r="C132" s="28"/>
      <c r="D132" s="28"/>
      <c r="E132" s="28"/>
      <c r="F132" s="28"/>
      <c r="G132" s="28"/>
      <c r="H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row>
    <row r="133" spans="2:252" x14ac:dyDescent="0.25">
      <c r="B133" s="28"/>
      <c r="C133" s="28"/>
      <c r="D133" s="28"/>
      <c r="E133" s="28"/>
      <c r="F133" s="28"/>
      <c r="G133" s="28"/>
      <c r="H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row>
    <row r="134" spans="2:252" x14ac:dyDescent="0.25">
      <c r="B134" s="28"/>
      <c r="C134" s="28"/>
      <c r="D134" s="28"/>
      <c r="E134" s="28"/>
      <c r="F134" s="28"/>
      <c r="G134" s="28"/>
      <c r="H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row>
    <row r="135" spans="2:252" x14ac:dyDescent="0.25">
      <c r="B135" s="28"/>
      <c r="C135" s="28"/>
      <c r="D135" s="28"/>
      <c r="E135" s="28"/>
      <c r="F135" s="28"/>
      <c r="G135" s="28"/>
      <c r="H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row>
    <row r="136" spans="2:252" x14ac:dyDescent="0.25">
      <c r="B136" s="28"/>
      <c r="C136" s="28"/>
      <c r="D136" s="28"/>
      <c r="E136" s="28"/>
      <c r="F136" s="28"/>
      <c r="G136" s="28"/>
      <c r="H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row>
    <row r="137" spans="2:252" x14ac:dyDescent="0.25">
      <c r="B137" s="28"/>
      <c r="C137" s="28"/>
      <c r="D137" s="28"/>
      <c r="E137" s="28"/>
      <c r="F137" s="28"/>
      <c r="G137" s="28"/>
      <c r="H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row>
    <row r="138" spans="2:252" x14ac:dyDescent="0.25">
      <c r="B138" s="28"/>
      <c r="C138" s="28"/>
      <c r="D138" s="28"/>
      <c r="E138" s="28"/>
      <c r="F138" s="28"/>
      <c r="G138" s="28"/>
      <c r="H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row>
    <row r="139" spans="2:252" x14ac:dyDescent="0.25">
      <c r="B139" s="28"/>
      <c r="C139" s="28"/>
      <c r="D139" s="28"/>
      <c r="E139" s="28"/>
      <c r="F139" s="28"/>
      <c r="G139" s="28"/>
      <c r="H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row>
    <row r="140" spans="2:252" x14ac:dyDescent="0.25">
      <c r="B140" s="28"/>
      <c r="C140" s="28"/>
      <c r="D140" s="28"/>
      <c r="E140" s="28"/>
      <c r="F140" s="28"/>
      <c r="G140" s="28"/>
      <c r="H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row>
    <row r="141" spans="2:252" x14ac:dyDescent="0.25">
      <c r="B141" s="28"/>
      <c r="C141" s="28"/>
      <c r="D141" s="28"/>
      <c r="E141" s="28"/>
      <c r="F141" s="28"/>
      <c r="G141" s="28"/>
      <c r="H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row>
    <row r="142" spans="2:252" x14ac:dyDescent="0.25">
      <c r="B142" s="28"/>
      <c r="C142" s="28"/>
      <c r="D142" s="28"/>
      <c r="E142" s="28"/>
      <c r="F142" s="28"/>
      <c r="G142" s="28"/>
      <c r="H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row>
    <row r="143" spans="2:252" x14ac:dyDescent="0.25">
      <c r="B143" s="28"/>
      <c r="C143" s="28"/>
      <c r="D143" s="28"/>
      <c r="E143" s="28"/>
      <c r="F143" s="28"/>
      <c r="G143" s="28"/>
      <c r="H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row>
    <row r="144" spans="2:252" x14ac:dyDescent="0.25">
      <c r="B144" s="28"/>
      <c r="C144" s="28"/>
      <c r="D144" s="28"/>
      <c r="E144" s="28"/>
      <c r="F144" s="28"/>
      <c r="G144" s="28"/>
      <c r="H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row>
    <row r="145" spans="2:252" x14ac:dyDescent="0.25">
      <c r="B145" s="28"/>
      <c r="C145" s="28"/>
      <c r="D145" s="28"/>
      <c r="E145" s="28"/>
      <c r="F145" s="28"/>
      <c r="G145" s="28"/>
      <c r="H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row>
    <row r="146" spans="2:252" x14ac:dyDescent="0.25">
      <c r="B146" s="28"/>
      <c r="C146" s="28"/>
      <c r="D146" s="28"/>
      <c r="E146" s="28"/>
      <c r="F146" s="28"/>
      <c r="G146" s="28"/>
      <c r="H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row>
    <row r="147" spans="2:252" x14ac:dyDescent="0.25">
      <c r="B147" s="28"/>
      <c r="C147" s="28"/>
      <c r="D147" s="28"/>
      <c r="E147" s="28"/>
      <c r="F147" s="28"/>
      <c r="G147" s="28"/>
      <c r="H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row>
    <row r="148" spans="2:252" x14ac:dyDescent="0.25">
      <c r="B148" s="28"/>
      <c r="C148" s="28"/>
      <c r="D148" s="28"/>
      <c r="E148" s="28"/>
      <c r="F148" s="28"/>
      <c r="G148" s="28"/>
      <c r="H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row>
    <row r="149" spans="2:252" x14ac:dyDescent="0.25">
      <c r="B149" s="28"/>
      <c r="C149" s="28"/>
      <c r="D149" s="28"/>
      <c r="E149" s="28"/>
      <c r="F149" s="28"/>
      <c r="G149" s="28"/>
      <c r="H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row>
    <row r="150" spans="2:252" x14ac:dyDescent="0.25">
      <c r="B150" s="28"/>
      <c r="C150" s="28"/>
      <c r="D150" s="28"/>
      <c r="E150" s="28"/>
      <c r="F150" s="28"/>
      <c r="G150" s="28"/>
      <c r="H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row>
    <row r="151" spans="2:252" x14ac:dyDescent="0.25">
      <c r="B151" s="28"/>
      <c r="C151" s="28"/>
      <c r="D151" s="28"/>
      <c r="E151" s="28"/>
      <c r="F151" s="28"/>
      <c r="G151" s="28"/>
      <c r="H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row>
    <row r="152" spans="2:252" x14ac:dyDescent="0.25">
      <c r="B152" s="28"/>
      <c r="C152" s="28"/>
      <c r="D152" s="28"/>
      <c r="E152" s="28"/>
      <c r="F152" s="28"/>
      <c r="G152" s="28"/>
      <c r="H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row>
    <row r="153" spans="2:252" x14ac:dyDescent="0.25">
      <c r="B153" s="28"/>
      <c r="C153" s="28"/>
      <c r="D153" s="28"/>
      <c r="E153" s="28"/>
      <c r="F153" s="28"/>
      <c r="G153" s="28"/>
      <c r="H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row>
    <row r="154" spans="2:252" x14ac:dyDescent="0.25">
      <c r="B154" s="28"/>
      <c r="C154" s="28"/>
      <c r="D154" s="28"/>
      <c r="E154" s="28"/>
      <c r="F154" s="28"/>
      <c r="G154" s="28"/>
      <c r="H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row>
    <row r="155" spans="2:252" x14ac:dyDescent="0.25">
      <c r="B155" s="28"/>
      <c r="C155" s="28"/>
      <c r="D155" s="28"/>
      <c r="E155" s="28"/>
      <c r="F155" s="28"/>
      <c r="G155" s="28"/>
      <c r="H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row>
    <row r="156" spans="2:252" x14ac:dyDescent="0.25">
      <c r="B156" s="28"/>
      <c r="C156" s="28"/>
      <c r="D156" s="28"/>
      <c r="E156" s="28"/>
      <c r="F156" s="28"/>
      <c r="G156" s="28"/>
      <c r="H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row>
    <row r="157" spans="2:252" x14ac:dyDescent="0.25">
      <c r="B157" s="28"/>
      <c r="C157" s="28"/>
      <c r="D157" s="28"/>
      <c r="E157" s="28"/>
      <c r="F157" s="28"/>
      <c r="G157" s="28"/>
      <c r="H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row>
    <row r="158" spans="2:252" x14ac:dyDescent="0.25">
      <c r="B158" s="28"/>
      <c r="C158" s="28"/>
      <c r="D158" s="28"/>
      <c r="E158" s="28"/>
      <c r="F158" s="28"/>
      <c r="G158" s="28"/>
      <c r="H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row>
    <row r="159" spans="2:252" x14ac:dyDescent="0.25">
      <c r="B159" s="28"/>
      <c r="C159" s="28"/>
      <c r="D159" s="28"/>
      <c r="E159" s="28"/>
      <c r="F159" s="28"/>
      <c r="G159" s="28"/>
      <c r="H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row>
    <row r="160" spans="2:252" x14ac:dyDescent="0.25">
      <c r="B160" s="28"/>
      <c r="C160" s="28"/>
      <c r="D160" s="28"/>
      <c r="E160" s="28"/>
      <c r="F160" s="28"/>
      <c r="G160" s="28"/>
      <c r="H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row>
    <row r="161" spans="2:252" x14ac:dyDescent="0.25">
      <c r="B161" s="28"/>
      <c r="C161" s="28"/>
      <c r="D161" s="28"/>
      <c r="E161" s="28"/>
      <c r="F161" s="28"/>
      <c r="G161" s="28"/>
      <c r="H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row>
    <row r="162" spans="2:252" x14ac:dyDescent="0.25">
      <c r="B162" s="28"/>
      <c r="C162" s="28"/>
      <c r="D162" s="28"/>
      <c r="E162" s="28"/>
      <c r="F162" s="28"/>
      <c r="G162" s="28"/>
      <c r="H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row>
    <row r="163" spans="2:252" x14ac:dyDescent="0.25">
      <c r="B163" s="28"/>
      <c r="C163" s="28"/>
      <c r="D163" s="28"/>
      <c r="E163" s="28"/>
      <c r="F163" s="28"/>
      <c r="G163" s="28"/>
      <c r="H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row>
    <row r="164" spans="2:252" x14ac:dyDescent="0.25">
      <c r="B164" s="28"/>
      <c r="C164" s="28"/>
      <c r="D164" s="28"/>
      <c r="E164" s="28"/>
      <c r="F164" s="28"/>
      <c r="G164" s="28"/>
      <c r="H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row>
    <row r="165" spans="2:252" x14ac:dyDescent="0.25">
      <c r="B165" s="28"/>
      <c r="C165" s="28"/>
      <c r="D165" s="28"/>
      <c r="E165" s="28"/>
      <c r="F165" s="28"/>
      <c r="G165" s="28"/>
      <c r="H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row>
    <row r="166" spans="2:252" x14ac:dyDescent="0.25">
      <c r="B166" s="28"/>
      <c r="C166" s="28"/>
      <c r="D166" s="28"/>
      <c r="E166" s="28"/>
      <c r="F166" s="28"/>
      <c r="G166" s="28"/>
      <c r="H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row>
    <row r="167" spans="2:252" x14ac:dyDescent="0.25">
      <c r="B167" s="28"/>
      <c r="C167" s="28"/>
      <c r="D167" s="28"/>
      <c r="E167" s="28"/>
      <c r="F167" s="28"/>
      <c r="G167" s="28"/>
      <c r="H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row>
    <row r="168" spans="2:252" x14ac:dyDescent="0.25">
      <c r="B168" s="28"/>
      <c r="C168" s="28"/>
      <c r="D168" s="28"/>
      <c r="E168" s="28"/>
      <c r="F168" s="28"/>
      <c r="G168" s="28"/>
      <c r="H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row>
    <row r="169" spans="2:252" x14ac:dyDescent="0.25">
      <c r="B169" s="28"/>
      <c r="C169" s="28"/>
      <c r="D169" s="28"/>
      <c r="E169" s="28"/>
      <c r="F169" s="28"/>
      <c r="G169" s="28"/>
      <c r="H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row>
    <row r="170" spans="2:252" x14ac:dyDescent="0.25">
      <c r="B170" s="28"/>
      <c r="C170" s="28"/>
      <c r="D170" s="28"/>
      <c r="E170" s="28"/>
      <c r="F170" s="28"/>
      <c r="G170" s="28"/>
      <c r="H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row>
    <row r="171" spans="2:252" x14ac:dyDescent="0.25">
      <c r="B171" s="28"/>
      <c r="C171" s="28"/>
      <c r="D171" s="28"/>
      <c r="E171" s="28"/>
      <c r="F171" s="28"/>
      <c r="G171" s="28"/>
      <c r="H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row>
    <row r="172" spans="2:252" x14ac:dyDescent="0.25">
      <c r="B172" s="28"/>
      <c r="C172" s="28"/>
      <c r="D172" s="28"/>
      <c r="E172" s="28"/>
      <c r="F172" s="28"/>
      <c r="G172" s="28"/>
      <c r="H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row>
    <row r="173" spans="2:252" x14ac:dyDescent="0.25">
      <c r="B173" s="28"/>
      <c r="C173" s="28"/>
      <c r="D173" s="28"/>
      <c r="E173" s="28"/>
      <c r="F173" s="28"/>
      <c r="G173" s="28"/>
      <c r="H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row>
    <row r="174" spans="2:252" x14ac:dyDescent="0.25">
      <c r="B174" s="28"/>
      <c r="C174" s="28"/>
      <c r="D174" s="28"/>
      <c r="E174" s="28"/>
      <c r="F174" s="28"/>
      <c r="G174" s="28"/>
      <c r="H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row>
    <row r="175" spans="2:252" x14ac:dyDescent="0.25">
      <c r="B175" s="28"/>
      <c r="C175" s="28"/>
      <c r="D175" s="28"/>
      <c r="E175" s="28"/>
      <c r="F175" s="28"/>
      <c r="G175" s="28"/>
      <c r="H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row>
    <row r="176" spans="2:252" x14ac:dyDescent="0.25">
      <c r="B176" s="28"/>
      <c r="C176" s="28"/>
      <c r="D176" s="28"/>
      <c r="E176" s="28"/>
      <c r="F176" s="28"/>
      <c r="G176" s="28"/>
      <c r="H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row>
    <row r="177" spans="2:252" x14ac:dyDescent="0.25">
      <c r="B177" s="28"/>
      <c r="C177" s="28"/>
      <c r="D177" s="28"/>
      <c r="E177" s="28"/>
      <c r="F177" s="28"/>
      <c r="G177" s="28"/>
      <c r="H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row>
    <row r="178" spans="2:252" x14ac:dyDescent="0.25">
      <c r="B178" s="28"/>
      <c r="C178" s="28"/>
      <c r="D178" s="28"/>
      <c r="E178" s="28"/>
      <c r="F178" s="28"/>
      <c r="G178" s="28"/>
      <c r="H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row>
    <row r="179" spans="2:252" x14ac:dyDescent="0.25">
      <c r="B179" s="28"/>
      <c r="C179" s="28"/>
      <c r="D179" s="28"/>
      <c r="E179" s="28"/>
      <c r="F179" s="28"/>
      <c r="G179" s="28"/>
      <c r="H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row>
    <row r="180" spans="2:252" x14ac:dyDescent="0.25">
      <c r="B180" s="28"/>
      <c r="C180" s="28"/>
      <c r="D180" s="28"/>
      <c r="E180" s="28"/>
      <c r="F180" s="28"/>
      <c r="G180" s="28"/>
      <c r="H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row>
    <row r="181" spans="2:252" x14ac:dyDescent="0.25">
      <c r="B181" s="28"/>
      <c r="C181" s="28"/>
      <c r="D181" s="28"/>
      <c r="E181" s="28"/>
      <c r="F181" s="28"/>
      <c r="G181" s="28"/>
      <c r="H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row>
    <row r="182" spans="2:252" x14ac:dyDescent="0.25">
      <c r="B182" s="28"/>
      <c r="C182" s="28"/>
      <c r="D182" s="28"/>
      <c r="E182" s="28"/>
      <c r="F182" s="28"/>
      <c r="G182" s="28"/>
      <c r="H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row>
    <row r="183" spans="2:252" x14ac:dyDescent="0.25">
      <c r="B183" s="28"/>
      <c r="C183" s="28"/>
      <c r="D183" s="28"/>
      <c r="E183" s="28"/>
      <c r="F183" s="28"/>
      <c r="G183" s="28"/>
      <c r="H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row>
    <row r="184" spans="2:252" x14ac:dyDescent="0.25">
      <c r="B184" s="28"/>
      <c r="C184" s="28"/>
      <c r="D184" s="28"/>
      <c r="E184" s="28"/>
      <c r="F184" s="28"/>
      <c r="G184" s="28"/>
      <c r="H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row>
    <row r="185" spans="2:252" x14ac:dyDescent="0.25">
      <c r="B185" s="28"/>
      <c r="C185" s="28"/>
      <c r="D185" s="28"/>
      <c r="E185" s="28"/>
      <c r="F185" s="28"/>
      <c r="G185" s="28"/>
      <c r="H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row>
    <row r="186" spans="2:252" x14ac:dyDescent="0.25">
      <c r="B186" s="28"/>
      <c r="C186" s="28"/>
      <c r="D186" s="28"/>
      <c r="E186" s="28"/>
      <c r="F186" s="28"/>
      <c r="G186" s="28"/>
      <c r="H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row>
    <row r="187" spans="2:252" x14ac:dyDescent="0.25">
      <c r="B187" s="28"/>
      <c r="C187" s="28"/>
      <c r="D187" s="28"/>
      <c r="E187" s="28"/>
      <c r="F187" s="28"/>
      <c r="G187" s="28"/>
      <c r="H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row>
    <row r="188" spans="2:252" x14ac:dyDescent="0.25">
      <c r="B188" s="28"/>
      <c r="C188" s="28"/>
      <c r="D188" s="28"/>
      <c r="E188" s="28"/>
      <c r="F188" s="28"/>
      <c r="G188" s="28"/>
      <c r="H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row>
    <row r="189" spans="2:252" x14ac:dyDescent="0.25">
      <c r="B189" s="28"/>
      <c r="C189" s="28"/>
      <c r="D189" s="28"/>
      <c r="E189" s="28"/>
      <c r="F189" s="28"/>
      <c r="G189" s="28"/>
      <c r="H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row>
    <row r="190" spans="2:252" x14ac:dyDescent="0.25">
      <c r="B190" s="28"/>
      <c r="C190" s="28"/>
      <c r="D190" s="28"/>
      <c r="E190" s="28"/>
      <c r="F190" s="28"/>
      <c r="G190" s="28"/>
      <c r="H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row>
    <row r="191" spans="2:252" x14ac:dyDescent="0.25">
      <c r="B191" s="28"/>
      <c r="C191" s="28"/>
      <c r="D191" s="28"/>
      <c r="E191" s="28"/>
      <c r="F191" s="28"/>
      <c r="G191" s="28"/>
      <c r="H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row>
    <row r="192" spans="2:252" x14ac:dyDescent="0.25">
      <c r="B192" s="28"/>
      <c r="C192" s="28"/>
      <c r="D192" s="28"/>
      <c r="E192" s="28"/>
      <c r="F192" s="28"/>
      <c r="G192" s="28"/>
      <c r="H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row>
    <row r="193" spans="2:252" x14ac:dyDescent="0.25">
      <c r="B193" s="28"/>
      <c r="C193" s="28"/>
      <c r="D193" s="28"/>
      <c r="E193" s="28"/>
      <c r="F193" s="28"/>
      <c r="G193" s="28"/>
      <c r="H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row>
    <row r="194" spans="2:252" x14ac:dyDescent="0.25">
      <c r="B194" s="28"/>
      <c r="C194" s="28"/>
      <c r="D194" s="28"/>
      <c r="E194" s="28"/>
      <c r="F194" s="28"/>
      <c r="G194" s="28"/>
      <c r="H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row>
    <row r="195" spans="2:252" x14ac:dyDescent="0.25">
      <c r="B195" s="28"/>
      <c r="C195" s="28"/>
      <c r="D195" s="28"/>
      <c r="E195" s="28"/>
      <c r="F195" s="28"/>
      <c r="G195" s="28"/>
      <c r="H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row>
    <row r="196" spans="2:252" x14ac:dyDescent="0.25">
      <c r="B196" s="28"/>
      <c r="C196" s="28"/>
      <c r="D196" s="28"/>
      <c r="E196" s="28"/>
      <c r="F196" s="28"/>
      <c r="G196" s="28"/>
      <c r="H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row>
    <row r="197" spans="2:252" x14ac:dyDescent="0.25">
      <c r="B197" s="28"/>
      <c r="C197" s="28"/>
      <c r="D197" s="28"/>
      <c r="E197" s="28"/>
      <c r="F197" s="28"/>
      <c r="G197" s="28"/>
      <c r="H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row>
    <row r="198" spans="2:252" x14ac:dyDescent="0.25">
      <c r="B198" s="28"/>
      <c r="C198" s="28"/>
      <c r="D198" s="28"/>
      <c r="E198" s="28"/>
      <c r="F198" s="28"/>
      <c r="G198" s="28"/>
      <c r="H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row>
    <row r="199" spans="2:252" x14ac:dyDescent="0.25">
      <c r="B199" s="28"/>
      <c r="C199" s="28"/>
      <c r="D199" s="28"/>
      <c r="E199" s="28"/>
      <c r="F199" s="28"/>
      <c r="G199" s="28"/>
      <c r="H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row>
    <row r="200" spans="2:252" x14ac:dyDescent="0.25">
      <c r="B200" s="28"/>
      <c r="C200" s="28"/>
      <c r="D200" s="28"/>
      <c r="E200" s="28"/>
      <c r="F200" s="28"/>
      <c r="G200" s="28"/>
      <c r="H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row>
    <row r="201" spans="2:252" x14ac:dyDescent="0.25">
      <c r="B201" s="28"/>
      <c r="C201" s="28"/>
      <c r="D201" s="28"/>
      <c r="E201" s="28"/>
      <c r="F201" s="28"/>
      <c r="G201" s="28"/>
      <c r="H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row>
    <row r="202" spans="2:252" x14ac:dyDescent="0.25">
      <c r="B202" s="28"/>
      <c r="C202" s="28"/>
      <c r="D202" s="28"/>
      <c r="E202" s="28"/>
      <c r="F202" s="28"/>
      <c r="G202" s="28"/>
      <c r="H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row>
    <row r="203" spans="2:252" x14ac:dyDescent="0.25">
      <c r="B203" s="28"/>
      <c r="C203" s="28"/>
      <c r="D203" s="28"/>
      <c r="E203" s="28"/>
      <c r="F203" s="28"/>
      <c r="G203" s="28"/>
      <c r="H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row>
    <row r="204" spans="2:252" x14ac:dyDescent="0.25">
      <c r="B204" s="28"/>
      <c r="C204" s="28"/>
      <c r="D204" s="28"/>
      <c r="E204" s="28"/>
      <c r="F204" s="28"/>
      <c r="G204" s="28"/>
      <c r="H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row>
    <row r="205" spans="2:252" x14ac:dyDescent="0.25">
      <c r="B205" s="28"/>
      <c r="C205" s="28"/>
      <c r="D205" s="28"/>
      <c r="E205" s="28"/>
      <c r="F205" s="28"/>
      <c r="G205" s="28"/>
      <c r="H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row>
    <row r="206" spans="2:252" x14ac:dyDescent="0.25">
      <c r="B206" s="28"/>
      <c r="C206" s="28"/>
      <c r="D206" s="28"/>
      <c r="E206" s="28"/>
      <c r="F206" s="28"/>
      <c r="G206" s="28"/>
      <c r="H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row>
    <row r="207" spans="2:252" x14ac:dyDescent="0.25">
      <c r="B207" s="28"/>
      <c r="C207" s="28"/>
      <c r="D207" s="28"/>
      <c r="E207" s="28"/>
      <c r="F207" s="28"/>
      <c r="G207" s="28"/>
      <c r="H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row>
    <row r="208" spans="2:252" x14ac:dyDescent="0.25">
      <c r="B208" s="28"/>
      <c r="C208" s="28"/>
      <c r="D208" s="28"/>
      <c r="E208" s="28"/>
      <c r="F208" s="28"/>
      <c r="G208" s="28"/>
      <c r="H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row>
    <row r="209" spans="2:252" x14ac:dyDescent="0.25">
      <c r="B209" s="28"/>
      <c r="C209" s="28"/>
      <c r="D209" s="28"/>
      <c r="E209" s="28"/>
      <c r="F209" s="28"/>
      <c r="G209" s="28"/>
      <c r="H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row>
    <row r="210" spans="2:252" x14ac:dyDescent="0.25">
      <c r="B210" s="28"/>
      <c r="C210" s="28"/>
      <c r="D210" s="28"/>
      <c r="E210" s="28"/>
      <c r="F210" s="28"/>
      <c r="G210" s="28"/>
      <c r="H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row>
    <row r="211" spans="2:252" x14ac:dyDescent="0.25">
      <c r="B211" s="28"/>
      <c r="C211" s="28"/>
      <c r="D211" s="28"/>
      <c r="E211" s="28"/>
      <c r="F211" s="28"/>
      <c r="G211" s="28"/>
      <c r="H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row>
    <row r="212" spans="2:252" x14ac:dyDescent="0.25">
      <c r="B212" s="28"/>
      <c r="C212" s="28"/>
      <c r="D212" s="28"/>
      <c r="E212" s="28"/>
      <c r="F212" s="28"/>
      <c r="G212" s="28"/>
      <c r="H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row>
    <row r="213" spans="2:252" x14ac:dyDescent="0.25">
      <c r="B213" s="28"/>
      <c r="C213" s="28"/>
      <c r="D213" s="28"/>
      <c r="E213" s="28"/>
      <c r="F213" s="28"/>
      <c r="G213" s="28"/>
      <c r="H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row>
    <row r="214" spans="2:252" x14ac:dyDescent="0.25">
      <c r="B214" s="28"/>
      <c r="C214" s="28"/>
      <c r="D214" s="28"/>
      <c r="E214" s="28"/>
      <c r="F214" s="28"/>
      <c r="G214" s="28"/>
      <c r="H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row>
    <row r="215" spans="2:252" x14ac:dyDescent="0.25">
      <c r="B215" s="28"/>
      <c r="C215" s="28"/>
      <c r="D215" s="28"/>
      <c r="E215" s="28"/>
      <c r="F215" s="28"/>
      <c r="G215" s="28"/>
      <c r="H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row>
    <row r="216" spans="2:252" x14ac:dyDescent="0.25">
      <c r="B216" s="28"/>
      <c r="C216" s="28"/>
      <c r="D216" s="28"/>
      <c r="E216" s="28"/>
      <c r="F216" s="28"/>
      <c r="G216" s="28"/>
      <c r="H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row>
    <row r="217" spans="2:252" x14ac:dyDescent="0.25">
      <c r="B217" s="28"/>
      <c r="C217" s="28"/>
      <c r="D217" s="28"/>
      <c r="E217" s="28"/>
      <c r="F217" s="28"/>
      <c r="G217" s="28"/>
      <c r="H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row>
    <row r="218" spans="2:252" x14ac:dyDescent="0.25">
      <c r="B218" s="28"/>
      <c r="C218" s="28"/>
      <c r="D218" s="28"/>
      <c r="E218" s="28"/>
      <c r="F218" s="28"/>
      <c r="G218" s="28"/>
      <c r="H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row>
    <row r="219" spans="2:252" x14ac:dyDescent="0.25">
      <c r="B219" s="28"/>
      <c r="C219" s="28"/>
      <c r="D219" s="28"/>
      <c r="E219" s="28"/>
      <c r="F219" s="28"/>
      <c r="G219" s="28"/>
      <c r="H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row>
    <row r="220" spans="2:252" x14ac:dyDescent="0.25">
      <c r="B220" s="28"/>
      <c r="C220" s="28"/>
      <c r="D220" s="28"/>
      <c r="E220" s="28"/>
      <c r="F220" s="28"/>
      <c r="G220" s="28"/>
      <c r="H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row>
    <row r="221" spans="2:252" x14ac:dyDescent="0.25">
      <c r="B221" s="28"/>
      <c r="C221" s="28"/>
      <c r="D221" s="28"/>
      <c r="E221" s="28"/>
      <c r="F221" s="28"/>
      <c r="G221" s="28"/>
      <c r="H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row>
    <row r="222" spans="2:252" x14ac:dyDescent="0.25">
      <c r="B222" s="28"/>
      <c r="C222" s="28"/>
      <c r="D222" s="28"/>
      <c r="E222" s="28"/>
      <c r="F222" s="28"/>
      <c r="G222" s="28"/>
      <c r="H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row>
    <row r="223" spans="2:252" x14ac:dyDescent="0.25">
      <c r="B223" s="28"/>
      <c r="C223" s="28"/>
      <c r="D223" s="28"/>
      <c r="E223" s="28"/>
      <c r="F223" s="28"/>
      <c r="G223" s="28"/>
      <c r="H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row>
    <row r="224" spans="2:252" x14ac:dyDescent="0.25">
      <c r="B224" s="28"/>
      <c r="C224" s="28"/>
      <c r="D224" s="28"/>
      <c r="E224" s="28"/>
      <c r="F224" s="28"/>
      <c r="G224" s="28"/>
      <c r="H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row>
    <row r="225" spans="2:252" x14ac:dyDescent="0.25">
      <c r="B225" s="28"/>
      <c r="C225" s="28"/>
      <c r="D225" s="28"/>
      <c r="E225" s="28"/>
      <c r="F225" s="28"/>
      <c r="G225" s="28"/>
      <c r="H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row>
    <row r="226" spans="2:252" x14ac:dyDescent="0.25">
      <c r="B226" s="28"/>
      <c r="C226" s="28"/>
      <c r="D226" s="28"/>
      <c r="E226" s="28"/>
      <c r="F226" s="28"/>
      <c r="G226" s="28"/>
      <c r="H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row>
    <row r="227" spans="2:252" x14ac:dyDescent="0.25">
      <c r="B227" s="28"/>
      <c r="C227" s="28"/>
      <c r="D227" s="28"/>
      <c r="E227" s="28"/>
      <c r="F227" s="28"/>
      <c r="G227" s="28"/>
      <c r="H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row>
    <row r="228" spans="2:252" x14ac:dyDescent="0.25">
      <c r="B228" s="28"/>
      <c r="C228" s="28"/>
      <c r="D228" s="28"/>
      <c r="E228" s="28"/>
      <c r="F228" s="28"/>
      <c r="G228" s="28"/>
      <c r="H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row>
    <row r="229" spans="2:252" x14ac:dyDescent="0.25">
      <c r="B229" s="28"/>
      <c r="C229" s="28"/>
      <c r="D229" s="28"/>
      <c r="E229" s="28"/>
      <c r="F229" s="28"/>
      <c r="G229" s="28"/>
      <c r="H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row>
    <row r="230" spans="2:252" x14ac:dyDescent="0.25">
      <c r="B230" s="28"/>
      <c r="C230" s="28"/>
      <c r="D230" s="28"/>
      <c r="E230" s="28"/>
      <c r="F230" s="28"/>
      <c r="G230" s="28"/>
      <c r="H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row>
    <row r="231" spans="2:252" x14ac:dyDescent="0.25">
      <c r="B231" s="28"/>
      <c r="C231" s="28"/>
      <c r="D231" s="28"/>
      <c r="E231" s="28"/>
      <c r="F231" s="28"/>
      <c r="G231" s="28"/>
      <c r="H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row>
    <row r="232" spans="2:252" x14ac:dyDescent="0.25">
      <c r="B232" s="28"/>
      <c r="C232" s="28"/>
      <c r="D232" s="28"/>
      <c r="E232" s="28"/>
      <c r="F232" s="28"/>
      <c r="G232" s="28"/>
      <c r="H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row>
    <row r="233" spans="2:252" x14ac:dyDescent="0.25">
      <c r="B233" s="28"/>
      <c r="C233" s="28"/>
      <c r="D233" s="28"/>
      <c r="E233" s="28"/>
      <c r="F233" s="28"/>
      <c r="G233" s="28"/>
      <c r="H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row>
    <row r="234" spans="2:252" x14ac:dyDescent="0.25">
      <c r="B234" s="28"/>
      <c r="C234" s="28"/>
      <c r="D234" s="28"/>
      <c r="E234" s="28"/>
      <c r="F234" s="28"/>
      <c r="G234" s="28"/>
      <c r="H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row>
    <row r="235" spans="2:252" x14ac:dyDescent="0.25">
      <c r="B235" s="28"/>
      <c r="C235" s="28"/>
      <c r="D235" s="28"/>
      <c r="E235" s="28"/>
      <c r="F235" s="28"/>
      <c r="G235" s="28"/>
      <c r="H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row>
    <row r="236" spans="2:252" x14ac:dyDescent="0.25">
      <c r="B236" s="28"/>
      <c r="C236" s="28"/>
      <c r="D236" s="28"/>
      <c r="E236" s="28"/>
      <c r="F236" s="28"/>
      <c r="G236" s="28"/>
      <c r="H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row>
    <row r="237" spans="2:252" x14ac:dyDescent="0.25">
      <c r="B237" s="28"/>
      <c r="C237" s="28"/>
      <c r="D237" s="28"/>
      <c r="E237" s="28"/>
      <c r="F237" s="28"/>
      <c r="G237" s="28"/>
      <c r="H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row>
    <row r="238" spans="2:252" x14ac:dyDescent="0.25">
      <c r="B238" s="28"/>
      <c r="C238" s="28"/>
      <c r="D238" s="28"/>
      <c r="E238" s="28"/>
      <c r="F238" s="28"/>
      <c r="G238" s="28"/>
      <c r="H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row>
    <row r="239" spans="2:252" x14ac:dyDescent="0.25">
      <c r="B239" s="28"/>
      <c r="C239" s="28"/>
      <c r="D239" s="28"/>
      <c r="E239" s="28"/>
      <c r="F239" s="28"/>
      <c r="G239" s="28"/>
      <c r="H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row>
    <row r="240" spans="2:252" x14ac:dyDescent="0.25">
      <c r="B240" s="28"/>
      <c r="C240" s="28"/>
      <c r="D240" s="28"/>
      <c r="E240" s="28"/>
      <c r="F240" s="28"/>
      <c r="G240" s="28"/>
      <c r="H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row>
    <row r="241" spans="2:252" x14ac:dyDescent="0.25">
      <c r="B241" s="28"/>
      <c r="C241" s="28"/>
      <c r="D241" s="28"/>
      <c r="E241" s="28"/>
      <c r="F241" s="28"/>
      <c r="G241" s="28"/>
      <c r="H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row>
    <row r="242" spans="2:252" x14ac:dyDescent="0.25">
      <c r="B242" s="28"/>
      <c r="C242" s="28"/>
      <c r="D242" s="28"/>
      <c r="E242" s="28"/>
      <c r="F242" s="28"/>
      <c r="G242" s="28"/>
      <c r="H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row>
    <row r="243" spans="2:252" x14ac:dyDescent="0.25">
      <c r="B243" s="28"/>
      <c r="C243" s="28"/>
      <c r="D243" s="28"/>
      <c r="E243" s="28"/>
      <c r="F243" s="28"/>
      <c r="G243" s="28"/>
      <c r="H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row>
    <row r="244" spans="2:252" x14ac:dyDescent="0.25">
      <c r="B244" s="28"/>
      <c r="C244" s="28"/>
      <c r="D244" s="28"/>
      <c r="E244" s="28"/>
      <c r="F244" s="28"/>
      <c r="G244" s="28"/>
      <c r="H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row>
    <row r="245" spans="2:252" x14ac:dyDescent="0.25">
      <c r="B245" s="28"/>
      <c r="C245" s="28"/>
      <c r="D245" s="28"/>
      <c r="E245" s="28"/>
      <c r="F245" s="28"/>
      <c r="G245" s="28"/>
      <c r="H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row>
    <row r="246" spans="2:252" x14ac:dyDescent="0.25">
      <c r="B246" s="28"/>
      <c r="C246" s="28"/>
      <c r="D246" s="28"/>
      <c r="E246" s="28"/>
      <c r="F246" s="28"/>
      <c r="G246" s="28"/>
      <c r="H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row>
    <row r="247" spans="2:252" x14ac:dyDescent="0.25">
      <c r="B247" s="28"/>
      <c r="C247" s="28"/>
      <c r="D247" s="28"/>
      <c r="E247" s="28"/>
      <c r="F247" s="28"/>
      <c r="G247" s="28"/>
      <c r="H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row>
    <row r="248" spans="2:252" x14ac:dyDescent="0.25">
      <c r="B248" s="28"/>
      <c r="C248" s="28"/>
      <c r="D248" s="28"/>
      <c r="E248" s="28"/>
      <c r="F248" s="28"/>
      <c r="G248" s="28"/>
      <c r="H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row>
    <row r="249" spans="2:252" x14ac:dyDescent="0.25">
      <c r="B249" s="28"/>
      <c r="C249" s="28"/>
      <c r="D249" s="28"/>
      <c r="E249" s="28"/>
      <c r="F249" s="28"/>
      <c r="G249" s="28"/>
      <c r="H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row>
    <row r="250" spans="2:252" x14ac:dyDescent="0.25">
      <c r="B250" s="28"/>
      <c r="C250" s="28"/>
      <c r="D250" s="28"/>
      <c r="E250" s="28"/>
      <c r="F250" s="28"/>
      <c r="G250" s="28"/>
      <c r="H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row>
    <row r="251" spans="2:252" x14ac:dyDescent="0.25">
      <c r="B251" s="28"/>
      <c r="C251" s="28"/>
      <c r="D251" s="28"/>
      <c r="E251" s="28"/>
      <c r="F251" s="28"/>
      <c r="G251" s="28"/>
      <c r="H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row>
    <row r="252" spans="2:252" x14ac:dyDescent="0.25">
      <c r="B252" s="28"/>
      <c r="C252" s="28"/>
      <c r="D252" s="28"/>
      <c r="E252" s="28"/>
      <c r="F252" s="28"/>
      <c r="G252" s="28"/>
      <c r="H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row>
    <row r="253" spans="2:252" x14ac:dyDescent="0.25">
      <c r="B253" s="28"/>
      <c r="C253" s="28"/>
      <c r="D253" s="28"/>
      <c r="E253" s="28"/>
      <c r="F253" s="28"/>
      <c r="G253" s="28"/>
      <c r="H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row>
    <row r="254" spans="2:252" x14ac:dyDescent="0.25">
      <c r="B254" s="28"/>
      <c r="C254" s="28"/>
      <c r="D254" s="28"/>
      <c r="E254" s="28"/>
      <c r="F254" s="28"/>
      <c r="G254" s="28"/>
      <c r="H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row>
    <row r="255" spans="2:252" x14ac:dyDescent="0.25">
      <c r="B255" s="28"/>
      <c r="C255" s="28"/>
      <c r="D255" s="28"/>
      <c r="E255" s="28"/>
      <c r="F255" s="28"/>
      <c r="G255" s="28"/>
      <c r="H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row>
    <row r="256" spans="2:252" x14ac:dyDescent="0.25">
      <c r="B256" s="28"/>
      <c r="C256" s="28"/>
      <c r="D256" s="28"/>
      <c r="E256" s="28"/>
      <c r="F256" s="28"/>
      <c r="G256" s="28"/>
      <c r="H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row>
    <row r="257" spans="2:252" x14ac:dyDescent="0.25">
      <c r="B257" s="28"/>
      <c r="C257" s="28"/>
      <c r="D257" s="28"/>
      <c r="E257" s="28"/>
      <c r="F257" s="28"/>
      <c r="G257" s="28"/>
      <c r="H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row>
    <row r="258" spans="2:252" x14ac:dyDescent="0.25">
      <c r="B258" s="28"/>
      <c r="C258" s="28"/>
      <c r="D258" s="28"/>
      <c r="E258" s="28"/>
      <c r="F258" s="28"/>
      <c r="G258" s="28"/>
      <c r="H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row>
    <row r="259" spans="2:252" x14ac:dyDescent="0.25">
      <c r="B259" s="28"/>
      <c r="C259" s="28"/>
      <c r="D259" s="28"/>
      <c r="E259" s="28"/>
      <c r="F259" s="28"/>
      <c r="G259" s="28"/>
      <c r="H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row>
    <row r="260" spans="2:252" x14ac:dyDescent="0.25">
      <c r="B260" s="28"/>
      <c r="C260" s="28"/>
      <c r="D260" s="28"/>
      <c r="E260" s="28"/>
      <c r="F260" s="28"/>
      <c r="G260" s="28"/>
      <c r="H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row>
    <row r="261" spans="2:252" x14ac:dyDescent="0.25">
      <c r="B261" s="28"/>
      <c r="C261" s="28"/>
      <c r="D261" s="28"/>
      <c r="E261" s="28"/>
      <c r="F261" s="28"/>
      <c r="G261" s="28"/>
      <c r="H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row>
    <row r="262" spans="2:252" x14ac:dyDescent="0.25">
      <c r="B262" s="28"/>
      <c r="C262" s="28"/>
      <c r="D262" s="28"/>
      <c r="E262" s="28"/>
      <c r="F262" s="28"/>
      <c r="G262" s="28"/>
      <c r="H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row>
    <row r="263" spans="2:252" x14ac:dyDescent="0.25">
      <c r="B263" s="28"/>
      <c r="C263" s="28"/>
      <c r="D263" s="28"/>
      <c r="E263" s="28"/>
      <c r="F263" s="28"/>
      <c r="G263" s="28"/>
      <c r="H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row>
    <row r="264" spans="2:252" x14ac:dyDescent="0.25">
      <c r="B264" s="28"/>
      <c r="C264" s="28"/>
      <c r="D264" s="28"/>
      <c r="E264" s="28"/>
      <c r="F264" s="28"/>
      <c r="G264" s="28"/>
      <c r="H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row>
    <row r="265" spans="2:252" x14ac:dyDescent="0.25">
      <c r="B265" s="28"/>
      <c r="C265" s="28"/>
      <c r="D265" s="28"/>
      <c r="E265" s="28"/>
      <c r="F265" s="28"/>
      <c r="G265" s="28"/>
      <c r="H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row>
    <row r="266" spans="2:252" x14ac:dyDescent="0.25">
      <c r="B266" s="28"/>
      <c r="C266" s="28"/>
      <c r="D266" s="28"/>
      <c r="E266" s="28"/>
      <c r="F266" s="28"/>
      <c r="G266" s="28"/>
      <c r="H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row>
    <row r="267" spans="2:252" x14ac:dyDescent="0.25">
      <c r="B267" s="28"/>
      <c r="C267" s="28"/>
      <c r="D267" s="28"/>
      <c r="E267" s="28"/>
      <c r="F267" s="28"/>
      <c r="G267" s="28"/>
      <c r="H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row>
    <row r="268" spans="2:252" x14ac:dyDescent="0.25">
      <c r="B268" s="28"/>
      <c r="C268" s="28"/>
      <c r="D268" s="28"/>
      <c r="E268" s="28"/>
      <c r="F268" s="28"/>
      <c r="G268" s="28"/>
      <c r="H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row>
    <row r="269" spans="2:252" x14ac:dyDescent="0.25">
      <c r="B269" s="28"/>
      <c r="C269" s="28"/>
      <c r="D269" s="28"/>
      <c r="E269" s="28"/>
      <c r="F269" s="28"/>
      <c r="G269" s="28"/>
      <c r="H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row>
    <row r="270" spans="2:252" x14ac:dyDescent="0.25">
      <c r="B270" s="28"/>
      <c r="C270" s="28"/>
      <c r="D270" s="28"/>
      <c r="E270" s="28"/>
      <c r="F270" s="28"/>
      <c r="G270" s="28"/>
      <c r="H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row>
    <row r="271" spans="2:252" x14ac:dyDescent="0.25">
      <c r="B271" s="28"/>
      <c r="C271" s="28"/>
      <c r="D271" s="28"/>
      <c r="E271" s="28"/>
      <c r="F271" s="28"/>
      <c r="G271" s="28"/>
      <c r="H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row>
    <row r="272" spans="2:252" x14ac:dyDescent="0.25">
      <c r="B272" s="28"/>
      <c r="C272" s="28"/>
      <c r="D272" s="28"/>
      <c r="E272" s="28"/>
      <c r="F272" s="28"/>
      <c r="G272" s="28"/>
      <c r="H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row>
    <row r="273" spans="2:252" x14ac:dyDescent="0.25">
      <c r="B273" s="28"/>
      <c r="C273" s="28"/>
      <c r="D273" s="28"/>
      <c r="E273" s="28"/>
      <c r="F273" s="28"/>
      <c r="G273" s="28"/>
      <c r="H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row>
    <row r="274" spans="2:252" x14ac:dyDescent="0.25">
      <c r="B274" s="28"/>
      <c r="C274" s="28"/>
      <c r="D274" s="28"/>
      <c r="E274" s="28"/>
      <c r="F274" s="28"/>
      <c r="G274" s="28"/>
      <c r="H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row>
    <row r="275" spans="2:252" x14ac:dyDescent="0.25">
      <c r="B275" s="28"/>
      <c r="C275" s="28"/>
      <c r="D275" s="28"/>
      <c r="E275" s="28"/>
      <c r="F275" s="28"/>
      <c r="G275" s="28"/>
      <c r="H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row>
    <row r="276" spans="2:252" x14ac:dyDescent="0.25">
      <c r="B276" s="28"/>
      <c r="C276" s="28"/>
      <c r="D276" s="28"/>
      <c r="E276" s="28"/>
      <c r="F276" s="28"/>
      <c r="G276" s="28"/>
      <c r="H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row>
    <row r="277" spans="2:252" x14ac:dyDescent="0.25">
      <c r="B277" s="28"/>
      <c r="C277" s="28"/>
      <c r="D277" s="28"/>
      <c r="E277" s="28"/>
      <c r="F277" s="28"/>
      <c r="G277" s="28"/>
      <c r="H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row>
    <row r="278" spans="2:252" x14ac:dyDescent="0.25">
      <c r="B278" s="28"/>
      <c r="C278" s="28"/>
      <c r="D278" s="28"/>
      <c r="E278" s="28"/>
      <c r="F278" s="28"/>
      <c r="G278" s="28"/>
      <c r="H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row>
    <row r="279" spans="2:252" x14ac:dyDescent="0.25">
      <c r="B279" s="28"/>
      <c r="C279" s="28"/>
      <c r="D279" s="28"/>
      <c r="E279" s="28"/>
      <c r="F279" s="28"/>
      <c r="G279" s="28"/>
      <c r="H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row>
    <row r="280" spans="2:252" x14ac:dyDescent="0.25">
      <c r="B280" s="28"/>
      <c r="C280" s="28"/>
      <c r="D280" s="28"/>
      <c r="E280" s="28"/>
      <c r="F280" s="28"/>
      <c r="G280" s="28"/>
      <c r="H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row>
    <row r="281" spans="2:252" x14ac:dyDescent="0.25">
      <c r="B281" s="28"/>
      <c r="C281" s="28"/>
      <c r="D281" s="28"/>
      <c r="E281" s="28"/>
      <c r="F281" s="28"/>
      <c r="G281" s="28"/>
      <c r="H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row>
    <row r="282" spans="2:252" x14ac:dyDescent="0.25">
      <c r="B282" s="28"/>
      <c r="C282" s="28"/>
      <c r="D282" s="28"/>
      <c r="E282" s="28"/>
      <c r="F282" s="28"/>
      <c r="G282" s="28"/>
      <c r="H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row>
    <row r="283" spans="2:252" x14ac:dyDescent="0.25">
      <c r="B283" s="28"/>
      <c r="C283" s="28"/>
      <c r="D283" s="28"/>
      <c r="E283" s="28"/>
      <c r="F283" s="28"/>
      <c r="G283" s="28"/>
      <c r="H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row>
    <row r="284" spans="2:252" x14ac:dyDescent="0.25">
      <c r="B284" s="28"/>
      <c r="C284" s="28"/>
      <c r="D284" s="28"/>
      <c r="E284" s="28"/>
      <c r="F284" s="28"/>
      <c r="G284" s="28"/>
      <c r="H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row>
    <row r="285" spans="2:252" x14ac:dyDescent="0.25">
      <c r="B285" s="28"/>
      <c r="C285" s="28"/>
      <c r="D285" s="28"/>
      <c r="E285" s="28"/>
      <c r="F285" s="28"/>
      <c r="G285" s="28"/>
      <c r="H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row>
    <row r="286" spans="2:252" x14ac:dyDescent="0.25">
      <c r="B286" s="28"/>
      <c r="C286" s="28"/>
      <c r="D286" s="28"/>
      <c r="E286" s="28"/>
      <c r="F286" s="28"/>
      <c r="G286" s="28"/>
      <c r="H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row>
    <row r="287" spans="2:252" x14ac:dyDescent="0.25">
      <c r="B287" s="28"/>
      <c r="C287" s="28"/>
      <c r="D287" s="28"/>
      <c r="E287" s="28"/>
      <c r="F287" s="28"/>
      <c r="G287" s="28"/>
      <c r="H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row>
    <row r="288" spans="2:252" x14ac:dyDescent="0.25">
      <c r="B288" s="28"/>
      <c r="C288" s="28"/>
      <c r="D288" s="28"/>
      <c r="E288" s="28"/>
      <c r="F288" s="28"/>
      <c r="G288" s="28"/>
      <c r="H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row>
    <row r="289" spans="2:252" x14ac:dyDescent="0.25">
      <c r="B289" s="28"/>
      <c r="C289" s="28"/>
      <c r="D289" s="28"/>
      <c r="E289" s="28"/>
      <c r="F289" s="28"/>
      <c r="G289" s="28"/>
      <c r="H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row>
    <row r="290" spans="2:252" x14ac:dyDescent="0.25">
      <c r="B290" s="28"/>
      <c r="C290" s="28"/>
      <c r="D290" s="28"/>
      <c r="E290" s="28"/>
      <c r="F290" s="28"/>
      <c r="G290" s="28"/>
      <c r="H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row>
    <row r="291" spans="2:252" x14ac:dyDescent="0.25">
      <c r="B291" s="28"/>
      <c r="C291" s="28"/>
      <c r="D291" s="28"/>
      <c r="E291" s="28"/>
      <c r="F291" s="28"/>
      <c r="G291" s="28"/>
      <c r="H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row>
    <row r="292" spans="2:252" x14ac:dyDescent="0.25">
      <c r="B292" s="28"/>
      <c r="C292" s="28"/>
      <c r="D292" s="28"/>
      <c r="E292" s="28"/>
      <c r="F292" s="28"/>
      <c r="G292" s="28"/>
      <c r="H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row>
    <row r="293" spans="2:252" x14ac:dyDescent="0.25">
      <c r="B293" s="28"/>
      <c r="C293" s="28"/>
      <c r="D293" s="28"/>
      <c r="E293" s="28"/>
      <c r="F293" s="28"/>
      <c r="G293" s="28"/>
      <c r="H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row>
    <row r="294" spans="2:252" x14ac:dyDescent="0.25">
      <c r="B294" s="28"/>
      <c r="C294" s="28"/>
      <c r="D294" s="28"/>
      <c r="E294" s="28"/>
      <c r="F294" s="28"/>
      <c r="G294" s="28"/>
      <c r="H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row>
    <row r="295" spans="2:252" x14ac:dyDescent="0.25">
      <c r="B295" s="28"/>
      <c r="C295" s="28"/>
      <c r="D295" s="28"/>
      <c r="E295" s="28"/>
      <c r="F295" s="28"/>
      <c r="G295" s="28"/>
      <c r="H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row>
    <row r="296" spans="2:252" x14ac:dyDescent="0.25">
      <c r="B296" s="28"/>
      <c r="C296" s="28"/>
      <c r="D296" s="28"/>
      <c r="E296" s="28"/>
      <c r="F296" s="28"/>
      <c r="G296" s="28"/>
      <c r="H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row>
    <row r="297" spans="2:252" x14ac:dyDescent="0.25">
      <c r="B297" s="28"/>
      <c r="C297" s="28"/>
      <c r="D297" s="28"/>
      <c r="E297" s="28"/>
      <c r="F297" s="28"/>
      <c r="G297" s="28"/>
      <c r="H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row>
    <row r="298" spans="2:252" x14ac:dyDescent="0.25">
      <c r="B298" s="28"/>
      <c r="C298" s="28"/>
      <c r="D298" s="28"/>
      <c r="E298" s="28"/>
      <c r="F298" s="28"/>
      <c r="G298" s="28"/>
      <c r="H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row>
    <row r="299" spans="2:252" x14ac:dyDescent="0.25">
      <c r="B299" s="28"/>
      <c r="C299" s="28"/>
      <c r="D299" s="28"/>
      <c r="E299" s="28"/>
      <c r="F299" s="28"/>
      <c r="G299" s="28"/>
      <c r="H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row>
    <row r="300" spans="2:252" x14ac:dyDescent="0.25">
      <c r="B300" s="28"/>
      <c r="C300" s="28"/>
      <c r="D300" s="28"/>
      <c r="E300" s="28"/>
      <c r="F300" s="28"/>
      <c r="G300" s="28"/>
      <c r="H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row>
    <row r="301" spans="2:252" x14ac:dyDescent="0.25">
      <c r="B301" s="28"/>
      <c r="C301" s="28"/>
      <c r="D301" s="28"/>
      <c r="E301" s="28"/>
      <c r="F301" s="28"/>
      <c r="G301" s="28"/>
      <c r="H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row>
    <row r="302" spans="2:252" x14ac:dyDescent="0.25">
      <c r="B302" s="28"/>
      <c r="C302" s="28"/>
      <c r="D302" s="28"/>
      <c r="E302" s="28"/>
      <c r="F302" s="28"/>
      <c r="G302" s="28"/>
      <c r="H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c r="HI302" s="28"/>
      <c r="HJ302" s="28"/>
      <c r="HK302" s="28"/>
      <c r="HL302" s="28"/>
      <c r="HM302" s="28"/>
      <c r="HN302" s="28"/>
      <c r="HO302" s="28"/>
      <c r="HP302" s="28"/>
      <c r="HQ302" s="28"/>
      <c r="HR302" s="28"/>
      <c r="HS302" s="28"/>
      <c r="HT302" s="28"/>
      <c r="HU302" s="28"/>
      <c r="HV302" s="28"/>
      <c r="HW302" s="28"/>
      <c r="HX302" s="28"/>
      <c r="HY302" s="28"/>
      <c r="HZ302" s="28"/>
      <c r="IA302" s="28"/>
      <c r="IB302" s="28"/>
      <c r="IC302" s="28"/>
      <c r="ID302" s="28"/>
      <c r="IE302" s="28"/>
      <c r="IF302" s="28"/>
      <c r="IG302" s="28"/>
      <c r="IH302" s="28"/>
      <c r="II302" s="28"/>
      <c r="IJ302" s="28"/>
      <c r="IK302" s="28"/>
      <c r="IL302" s="28"/>
      <c r="IM302" s="28"/>
      <c r="IN302" s="28"/>
      <c r="IO302" s="28"/>
      <c r="IP302" s="28"/>
      <c r="IQ302" s="28"/>
      <c r="IR302" s="28"/>
    </row>
    <row r="303" spans="2:252" x14ac:dyDescent="0.25">
      <c r="B303" s="28"/>
      <c r="C303" s="28"/>
      <c r="D303" s="28"/>
      <c r="E303" s="28"/>
      <c r="F303" s="28"/>
      <c r="G303" s="28"/>
      <c r="H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c r="HI303" s="28"/>
      <c r="HJ303" s="28"/>
      <c r="HK303" s="28"/>
      <c r="HL303" s="28"/>
      <c r="HM303" s="28"/>
      <c r="HN303" s="28"/>
      <c r="HO303" s="28"/>
      <c r="HP303" s="28"/>
      <c r="HQ303" s="28"/>
      <c r="HR303" s="28"/>
      <c r="HS303" s="28"/>
      <c r="HT303" s="28"/>
      <c r="HU303" s="28"/>
      <c r="HV303" s="28"/>
      <c r="HW303" s="28"/>
      <c r="HX303" s="28"/>
      <c r="HY303" s="28"/>
      <c r="HZ303" s="28"/>
      <c r="IA303" s="28"/>
      <c r="IB303" s="28"/>
      <c r="IC303" s="28"/>
      <c r="ID303" s="28"/>
      <c r="IE303" s="28"/>
      <c r="IF303" s="28"/>
      <c r="IG303" s="28"/>
      <c r="IH303" s="28"/>
      <c r="II303" s="28"/>
      <c r="IJ303" s="28"/>
      <c r="IK303" s="28"/>
      <c r="IL303" s="28"/>
      <c r="IM303" s="28"/>
      <c r="IN303" s="28"/>
      <c r="IO303" s="28"/>
      <c r="IP303" s="28"/>
      <c r="IQ303" s="28"/>
      <c r="IR303" s="28"/>
    </row>
    <row r="304" spans="2:252" x14ac:dyDescent="0.25">
      <c r="B304" s="28"/>
      <c r="C304" s="28"/>
      <c r="D304" s="28"/>
      <c r="E304" s="28"/>
      <c r="F304" s="28"/>
      <c r="G304" s="28"/>
      <c r="H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c r="HI304" s="28"/>
      <c r="HJ304" s="28"/>
      <c r="HK304" s="28"/>
      <c r="HL304" s="28"/>
      <c r="HM304" s="28"/>
      <c r="HN304" s="28"/>
      <c r="HO304" s="28"/>
      <c r="HP304" s="28"/>
      <c r="HQ304" s="28"/>
      <c r="HR304" s="28"/>
      <c r="HS304" s="28"/>
      <c r="HT304" s="28"/>
      <c r="HU304" s="28"/>
      <c r="HV304" s="28"/>
      <c r="HW304" s="28"/>
      <c r="HX304" s="28"/>
      <c r="HY304" s="28"/>
      <c r="HZ304" s="28"/>
      <c r="IA304" s="28"/>
      <c r="IB304" s="28"/>
      <c r="IC304" s="28"/>
      <c r="ID304" s="28"/>
      <c r="IE304" s="28"/>
      <c r="IF304" s="28"/>
      <c r="IG304" s="28"/>
      <c r="IH304" s="28"/>
      <c r="II304" s="28"/>
      <c r="IJ304" s="28"/>
      <c r="IK304" s="28"/>
      <c r="IL304" s="28"/>
      <c r="IM304" s="28"/>
      <c r="IN304" s="28"/>
      <c r="IO304" s="28"/>
      <c r="IP304" s="28"/>
      <c r="IQ304" s="28"/>
      <c r="IR304" s="28"/>
    </row>
    <row r="305" spans="2:252" x14ac:dyDescent="0.25">
      <c r="B305" s="28"/>
      <c r="C305" s="28"/>
      <c r="D305" s="28"/>
      <c r="E305" s="28"/>
      <c r="F305" s="28"/>
      <c r="G305" s="28"/>
      <c r="H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c r="IE305" s="28"/>
      <c r="IF305" s="28"/>
      <c r="IG305" s="28"/>
      <c r="IH305" s="28"/>
      <c r="II305" s="28"/>
      <c r="IJ305" s="28"/>
      <c r="IK305" s="28"/>
      <c r="IL305" s="28"/>
      <c r="IM305" s="28"/>
      <c r="IN305" s="28"/>
      <c r="IO305" s="28"/>
      <c r="IP305" s="28"/>
      <c r="IQ305" s="28"/>
      <c r="IR305" s="28"/>
    </row>
    <row r="306" spans="2:252" x14ac:dyDescent="0.25">
      <c r="B306" s="28"/>
      <c r="C306" s="28"/>
      <c r="D306" s="28"/>
      <c r="E306" s="28"/>
      <c r="F306" s="28"/>
      <c r="G306" s="28"/>
      <c r="H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c r="HI306" s="28"/>
      <c r="HJ306" s="28"/>
      <c r="HK306" s="28"/>
      <c r="HL306" s="28"/>
      <c r="HM306" s="28"/>
      <c r="HN306" s="28"/>
      <c r="HO306" s="28"/>
      <c r="HP306" s="28"/>
      <c r="HQ306" s="28"/>
      <c r="HR306" s="28"/>
      <c r="HS306" s="28"/>
      <c r="HT306" s="28"/>
      <c r="HU306" s="28"/>
      <c r="HV306" s="28"/>
      <c r="HW306" s="28"/>
      <c r="HX306" s="28"/>
      <c r="HY306" s="28"/>
      <c r="HZ306" s="28"/>
      <c r="IA306" s="28"/>
      <c r="IB306" s="28"/>
      <c r="IC306" s="28"/>
      <c r="ID306" s="28"/>
      <c r="IE306" s="28"/>
      <c r="IF306" s="28"/>
      <c r="IG306" s="28"/>
      <c r="IH306" s="28"/>
      <c r="II306" s="28"/>
      <c r="IJ306" s="28"/>
      <c r="IK306" s="28"/>
      <c r="IL306" s="28"/>
      <c r="IM306" s="28"/>
      <c r="IN306" s="28"/>
      <c r="IO306" s="28"/>
      <c r="IP306" s="28"/>
      <c r="IQ306" s="28"/>
      <c r="IR306" s="28"/>
    </row>
    <row r="307" spans="2:252" x14ac:dyDescent="0.25">
      <c r="B307" s="28"/>
      <c r="C307" s="28"/>
      <c r="D307" s="28"/>
      <c r="E307" s="28"/>
      <c r="F307" s="28"/>
      <c r="G307" s="28"/>
      <c r="H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c r="HI307" s="28"/>
      <c r="HJ307" s="28"/>
      <c r="HK307" s="28"/>
      <c r="HL307" s="28"/>
      <c r="HM307" s="28"/>
      <c r="HN307" s="28"/>
      <c r="HO307" s="28"/>
      <c r="HP307" s="28"/>
      <c r="HQ307" s="28"/>
      <c r="HR307" s="28"/>
      <c r="HS307" s="28"/>
      <c r="HT307" s="28"/>
      <c r="HU307" s="28"/>
      <c r="HV307" s="28"/>
      <c r="HW307" s="28"/>
      <c r="HX307" s="28"/>
      <c r="HY307" s="28"/>
      <c r="HZ307" s="28"/>
      <c r="IA307" s="28"/>
      <c r="IB307" s="28"/>
      <c r="IC307" s="28"/>
      <c r="ID307" s="28"/>
      <c r="IE307" s="28"/>
      <c r="IF307" s="28"/>
      <c r="IG307" s="28"/>
      <c r="IH307" s="28"/>
      <c r="II307" s="28"/>
      <c r="IJ307" s="28"/>
      <c r="IK307" s="28"/>
      <c r="IL307" s="28"/>
      <c r="IM307" s="28"/>
      <c r="IN307" s="28"/>
      <c r="IO307" s="28"/>
      <c r="IP307" s="28"/>
      <c r="IQ307" s="28"/>
      <c r="IR307" s="28"/>
    </row>
    <row r="308" spans="2:252" x14ac:dyDescent="0.25">
      <c r="B308" s="28"/>
      <c r="C308" s="28"/>
      <c r="D308" s="28"/>
      <c r="E308" s="28"/>
      <c r="F308" s="28"/>
      <c r="G308" s="28"/>
      <c r="H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c r="HI308" s="28"/>
      <c r="HJ308" s="28"/>
      <c r="HK308" s="28"/>
      <c r="HL308" s="28"/>
      <c r="HM308" s="28"/>
      <c r="HN308" s="28"/>
      <c r="HO308" s="28"/>
      <c r="HP308" s="28"/>
      <c r="HQ308" s="28"/>
      <c r="HR308" s="28"/>
      <c r="HS308" s="28"/>
      <c r="HT308" s="28"/>
      <c r="HU308" s="28"/>
      <c r="HV308" s="28"/>
      <c r="HW308" s="28"/>
      <c r="HX308" s="28"/>
      <c r="HY308" s="28"/>
      <c r="HZ308" s="28"/>
      <c r="IA308" s="28"/>
      <c r="IB308" s="28"/>
      <c r="IC308" s="28"/>
      <c r="ID308" s="28"/>
      <c r="IE308" s="28"/>
      <c r="IF308" s="28"/>
      <c r="IG308" s="28"/>
      <c r="IH308" s="28"/>
      <c r="II308" s="28"/>
      <c r="IJ308" s="28"/>
      <c r="IK308" s="28"/>
      <c r="IL308" s="28"/>
      <c r="IM308" s="28"/>
      <c r="IN308" s="28"/>
      <c r="IO308" s="28"/>
      <c r="IP308" s="28"/>
      <c r="IQ308" s="28"/>
      <c r="IR308" s="28"/>
    </row>
    <row r="309" spans="2:252" x14ac:dyDescent="0.25">
      <c r="B309" s="28"/>
      <c r="C309" s="28"/>
      <c r="D309" s="28"/>
      <c r="E309" s="28"/>
      <c r="F309" s="28"/>
      <c r="G309" s="28"/>
      <c r="H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c r="HI309" s="28"/>
      <c r="HJ309" s="28"/>
      <c r="HK309" s="28"/>
      <c r="HL309" s="28"/>
      <c r="HM309" s="28"/>
      <c r="HN309" s="28"/>
      <c r="HO309" s="28"/>
      <c r="HP309" s="28"/>
      <c r="HQ309" s="28"/>
      <c r="HR309" s="28"/>
      <c r="HS309" s="28"/>
      <c r="HT309" s="28"/>
      <c r="HU309" s="28"/>
      <c r="HV309" s="28"/>
      <c r="HW309" s="28"/>
      <c r="HX309" s="28"/>
      <c r="HY309" s="28"/>
      <c r="HZ309" s="28"/>
      <c r="IA309" s="28"/>
      <c r="IB309" s="28"/>
      <c r="IC309" s="28"/>
      <c r="ID309" s="28"/>
      <c r="IE309" s="28"/>
      <c r="IF309" s="28"/>
      <c r="IG309" s="28"/>
      <c r="IH309" s="28"/>
      <c r="II309" s="28"/>
      <c r="IJ309" s="28"/>
      <c r="IK309" s="28"/>
      <c r="IL309" s="28"/>
      <c r="IM309" s="28"/>
      <c r="IN309" s="28"/>
      <c r="IO309" s="28"/>
      <c r="IP309" s="28"/>
      <c r="IQ309" s="28"/>
      <c r="IR309" s="28"/>
    </row>
    <row r="310" spans="2:252" x14ac:dyDescent="0.25">
      <c r="B310" s="28"/>
      <c r="C310" s="28"/>
      <c r="D310" s="28"/>
      <c r="E310" s="28"/>
      <c r="F310" s="28"/>
      <c r="G310" s="28"/>
      <c r="H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c r="HI310" s="28"/>
      <c r="HJ310" s="28"/>
      <c r="HK310" s="28"/>
      <c r="HL310" s="28"/>
      <c r="HM310" s="28"/>
      <c r="HN310" s="28"/>
      <c r="HO310" s="28"/>
      <c r="HP310" s="28"/>
      <c r="HQ310" s="28"/>
      <c r="HR310" s="28"/>
      <c r="HS310" s="28"/>
      <c r="HT310" s="28"/>
      <c r="HU310" s="28"/>
      <c r="HV310" s="28"/>
      <c r="HW310" s="28"/>
      <c r="HX310" s="28"/>
      <c r="HY310" s="28"/>
      <c r="HZ310" s="28"/>
      <c r="IA310" s="28"/>
      <c r="IB310" s="28"/>
      <c r="IC310" s="28"/>
      <c r="ID310" s="28"/>
      <c r="IE310" s="28"/>
      <c r="IF310" s="28"/>
      <c r="IG310" s="28"/>
      <c r="IH310" s="28"/>
      <c r="II310" s="28"/>
      <c r="IJ310" s="28"/>
      <c r="IK310" s="28"/>
      <c r="IL310" s="28"/>
      <c r="IM310" s="28"/>
      <c r="IN310" s="28"/>
      <c r="IO310" s="28"/>
      <c r="IP310" s="28"/>
      <c r="IQ310" s="28"/>
      <c r="IR310" s="28"/>
    </row>
    <row r="311" spans="2:252" x14ac:dyDescent="0.25">
      <c r="B311" s="28"/>
      <c r="C311" s="28"/>
      <c r="D311" s="28"/>
      <c r="E311" s="28"/>
      <c r="F311" s="28"/>
      <c r="G311" s="28"/>
      <c r="H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c r="HI311" s="28"/>
      <c r="HJ311" s="28"/>
      <c r="HK311" s="28"/>
      <c r="HL311" s="28"/>
      <c r="HM311" s="28"/>
      <c r="HN311" s="28"/>
      <c r="HO311" s="28"/>
      <c r="HP311" s="28"/>
      <c r="HQ311" s="28"/>
      <c r="HR311" s="28"/>
      <c r="HS311" s="28"/>
      <c r="HT311" s="28"/>
      <c r="HU311" s="28"/>
      <c r="HV311" s="28"/>
      <c r="HW311" s="28"/>
      <c r="HX311" s="28"/>
      <c r="HY311" s="28"/>
      <c r="HZ311" s="28"/>
      <c r="IA311" s="28"/>
      <c r="IB311" s="28"/>
      <c r="IC311" s="28"/>
      <c r="ID311" s="28"/>
      <c r="IE311" s="28"/>
      <c r="IF311" s="28"/>
      <c r="IG311" s="28"/>
      <c r="IH311" s="28"/>
      <c r="II311" s="28"/>
      <c r="IJ311" s="28"/>
      <c r="IK311" s="28"/>
      <c r="IL311" s="28"/>
      <c r="IM311" s="28"/>
      <c r="IN311" s="28"/>
      <c r="IO311" s="28"/>
      <c r="IP311" s="28"/>
      <c r="IQ311" s="28"/>
      <c r="IR311" s="28"/>
    </row>
    <row r="312" spans="2:252" x14ac:dyDescent="0.25">
      <c r="B312" s="28"/>
      <c r="C312" s="28"/>
      <c r="D312" s="28"/>
      <c r="E312" s="28"/>
      <c r="F312" s="28"/>
      <c r="G312" s="28"/>
      <c r="H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c r="GV312" s="28"/>
      <c r="GW312" s="28"/>
      <c r="GX312" s="28"/>
      <c r="GY312" s="28"/>
      <c r="GZ312" s="28"/>
      <c r="HA312" s="28"/>
      <c r="HB312" s="28"/>
      <c r="HC312" s="28"/>
      <c r="HD312" s="28"/>
      <c r="HE312" s="28"/>
      <c r="HF312" s="28"/>
      <c r="HG312" s="28"/>
      <c r="HH312" s="28"/>
      <c r="HI312" s="28"/>
      <c r="HJ312" s="28"/>
      <c r="HK312" s="28"/>
      <c r="HL312" s="28"/>
      <c r="HM312" s="28"/>
      <c r="HN312" s="28"/>
      <c r="HO312" s="28"/>
      <c r="HP312" s="28"/>
      <c r="HQ312" s="28"/>
      <c r="HR312" s="28"/>
      <c r="HS312" s="28"/>
      <c r="HT312" s="28"/>
      <c r="HU312" s="28"/>
      <c r="HV312" s="28"/>
      <c r="HW312" s="28"/>
      <c r="HX312" s="28"/>
      <c r="HY312" s="28"/>
      <c r="HZ312" s="28"/>
      <c r="IA312" s="28"/>
      <c r="IB312" s="28"/>
      <c r="IC312" s="28"/>
      <c r="ID312" s="28"/>
      <c r="IE312" s="28"/>
      <c r="IF312" s="28"/>
      <c r="IG312" s="28"/>
      <c r="IH312" s="28"/>
      <c r="II312" s="28"/>
      <c r="IJ312" s="28"/>
      <c r="IK312" s="28"/>
      <c r="IL312" s="28"/>
      <c r="IM312" s="28"/>
      <c r="IN312" s="28"/>
      <c r="IO312" s="28"/>
      <c r="IP312" s="28"/>
      <c r="IQ312" s="28"/>
      <c r="IR312" s="28"/>
    </row>
    <row r="313" spans="2:252" x14ac:dyDescent="0.25">
      <c r="B313" s="28"/>
      <c r="C313" s="28"/>
      <c r="D313" s="28"/>
      <c r="E313" s="28"/>
      <c r="F313" s="28"/>
      <c r="G313" s="28"/>
      <c r="H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c r="HI313" s="28"/>
      <c r="HJ313" s="28"/>
      <c r="HK313" s="28"/>
      <c r="HL313" s="28"/>
      <c r="HM313" s="28"/>
      <c r="HN313" s="28"/>
      <c r="HO313" s="28"/>
      <c r="HP313" s="28"/>
      <c r="HQ313" s="28"/>
      <c r="HR313" s="28"/>
      <c r="HS313" s="28"/>
      <c r="HT313" s="28"/>
      <c r="HU313" s="28"/>
      <c r="HV313" s="28"/>
      <c r="HW313" s="28"/>
      <c r="HX313" s="28"/>
      <c r="HY313" s="28"/>
      <c r="HZ313" s="28"/>
      <c r="IA313" s="28"/>
      <c r="IB313" s="28"/>
      <c r="IC313" s="28"/>
      <c r="ID313" s="28"/>
      <c r="IE313" s="28"/>
      <c r="IF313" s="28"/>
      <c r="IG313" s="28"/>
      <c r="IH313" s="28"/>
      <c r="II313" s="28"/>
      <c r="IJ313" s="28"/>
      <c r="IK313" s="28"/>
      <c r="IL313" s="28"/>
      <c r="IM313" s="28"/>
      <c r="IN313" s="28"/>
      <c r="IO313" s="28"/>
      <c r="IP313" s="28"/>
      <c r="IQ313" s="28"/>
      <c r="IR313" s="28"/>
    </row>
    <row r="314" spans="2:252" x14ac:dyDescent="0.25">
      <c r="B314" s="28"/>
      <c r="C314" s="28"/>
      <c r="D314" s="28"/>
      <c r="E314" s="28"/>
      <c r="F314" s="28"/>
      <c r="G314" s="28"/>
      <c r="H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c r="HI314" s="28"/>
      <c r="HJ314" s="28"/>
      <c r="HK314" s="28"/>
      <c r="HL314" s="28"/>
      <c r="HM314" s="28"/>
      <c r="HN314" s="28"/>
      <c r="HO314" s="28"/>
      <c r="HP314" s="28"/>
      <c r="HQ314" s="28"/>
      <c r="HR314" s="28"/>
      <c r="HS314" s="28"/>
      <c r="HT314" s="28"/>
      <c r="HU314" s="28"/>
      <c r="HV314" s="28"/>
      <c r="HW314" s="28"/>
      <c r="HX314" s="28"/>
      <c r="HY314" s="28"/>
      <c r="HZ314" s="28"/>
      <c r="IA314" s="28"/>
      <c r="IB314" s="28"/>
      <c r="IC314" s="28"/>
      <c r="ID314" s="28"/>
      <c r="IE314" s="28"/>
      <c r="IF314" s="28"/>
      <c r="IG314" s="28"/>
      <c r="IH314" s="28"/>
      <c r="II314" s="28"/>
      <c r="IJ314" s="28"/>
      <c r="IK314" s="28"/>
      <c r="IL314" s="28"/>
      <c r="IM314" s="28"/>
      <c r="IN314" s="28"/>
      <c r="IO314" s="28"/>
      <c r="IP314" s="28"/>
      <c r="IQ314" s="28"/>
      <c r="IR314" s="28"/>
    </row>
    <row r="315" spans="2:252" x14ac:dyDescent="0.25">
      <c r="B315" s="28"/>
      <c r="C315" s="28"/>
      <c r="D315" s="28"/>
      <c r="E315" s="28"/>
      <c r="F315" s="28"/>
      <c r="G315" s="28"/>
      <c r="H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c r="HI315" s="28"/>
      <c r="HJ315" s="28"/>
      <c r="HK315" s="28"/>
      <c r="HL315" s="28"/>
      <c r="HM315" s="28"/>
      <c r="HN315" s="28"/>
      <c r="HO315" s="28"/>
      <c r="HP315" s="28"/>
      <c r="HQ315" s="28"/>
      <c r="HR315" s="28"/>
      <c r="HS315" s="28"/>
      <c r="HT315" s="28"/>
      <c r="HU315" s="28"/>
      <c r="HV315" s="28"/>
      <c r="HW315" s="28"/>
      <c r="HX315" s="28"/>
      <c r="HY315" s="28"/>
      <c r="HZ315" s="28"/>
      <c r="IA315" s="28"/>
      <c r="IB315" s="28"/>
      <c r="IC315" s="28"/>
      <c r="ID315" s="28"/>
      <c r="IE315" s="28"/>
      <c r="IF315" s="28"/>
      <c r="IG315" s="28"/>
      <c r="IH315" s="28"/>
      <c r="II315" s="28"/>
      <c r="IJ315" s="28"/>
      <c r="IK315" s="28"/>
      <c r="IL315" s="28"/>
      <c r="IM315" s="28"/>
      <c r="IN315" s="28"/>
      <c r="IO315" s="28"/>
      <c r="IP315" s="28"/>
      <c r="IQ315" s="28"/>
      <c r="IR315" s="28"/>
    </row>
    <row r="316" spans="2:252" x14ac:dyDescent="0.25">
      <c r="B316" s="28"/>
      <c r="C316" s="28"/>
      <c r="D316" s="28"/>
      <c r="E316" s="28"/>
      <c r="F316" s="28"/>
      <c r="G316" s="28"/>
      <c r="H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c r="HI316" s="28"/>
      <c r="HJ316" s="28"/>
      <c r="HK316" s="28"/>
      <c r="HL316" s="28"/>
      <c r="HM316" s="28"/>
      <c r="HN316" s="28"/>
      <c r="HO316" s="28"/>
      <c r="HP316" s="28"/>
      <c r="HQ316" s="28"/>
      <c r="HR316" s="28"/>
      <c r="HS316" s="28"/>
      <c r="HT316" s="28"/>
      <c r="HU316" s="28"/>
      <c r="HV316" s="28"/>
      <c r="HW316" s="28"/>
      <c r="HX316" s="28"/>
      <c r="HY316" s="28"/>
      <c r="HZ316" s="28"/>
      <c r="IA316" s="28"/>
      <c r="IB316" s="28"/>
      <c r="IC316" s="28"/>
      <c r="ID316" s="28"/>
      <c r="IE316" s="28"/>
      <c r="IF316" s="28"/>
      <c r="IG316" s="28"/>
      <c r="IH316" s="28"/>
      <c r="II316" s="28"/>
      <c r="IJ316" s="28"/>
      <c r="IK316" s="28"/>
      <c r="IL316" s="28"/>
      <c r="IM316" s="28"/>
      <c r="IN316" s="28"/>
      <c r="IO316" s="28"/>
      <c r="IP316" s="28"/>
      <c r="IQ316" s="28"/>
      <c r="IR316" s="28"/>
    </row>
    <row r="317" spans="2:252" x14ac:dyDescent="0.25">
      <c r="B317" s="28"/>
      <c r="C317" s="28"/>
      <c r="D317" s="28"/>
      <c r="E317" s="28"/>
      <c r="F317" s="28"/>
      <c r="G317" s="28"/>
      <c r="H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c r="GV317" s="28"/>
      <c r="GW317" s="28"/>
      <c r="GX317" s="28"/>
      <c r="GY317" s="28"/>
      <c r="GZ317" s="28"/>
      <c r="HA317" s="28"/>
      <c r="HB317" s="28"/>
      <c r="HC317" s="28"/>
      <c r="HD317" s="28"/>
      <c r="HE317" s="28"/>
      <c r="HF317" s="28"/>
      <c r="HG317" s="28"/>
      <c r="HH317" s="28"/>
      <c r="HI317" s="28"/>
      <c r="HJ317" s="28"/>
      <c r="HK317" s="28"/>
      <c r="HL317" s="28"/>
      <c r="HM317" s="28"/>
      <c r="HN317" s="28"/>
      <c r="HO317" s="28"/>
      <c r="HP317" s="28"/>
      <c r="HQ317" s="28"/>
      <c r="HR317" s="28"/>
      <c r="HS317" s="28"/>
      <c r="HT317" s="28"/>
      <c r="HU317" s="28"/>
      <c r="HV317" s="28"/>
      <c r="HW317" s="28"/>
      <c r="HX317" s="28"/>
      <c r="HY317" s="28"/>
      <c r="HZ317" s="28"/>
      <c r="IA317" s="28"/>
      <c r="IB317" s="28"/>
      <c r="IC317" s="28"/>
      <c r="ID317" s="28"/>
      <c r="IE317" s="28"/>
      <c r="IF317" s="28"/>
      <c r="IG317" s="28"/>
      <c r="IH317" s="28"/>
      <c r="II317" s="28"/>
      <c r="IJ317" s="28"/>
      <c r="IK317" s="28"/>
      <c r="IL317" s="28"/>
      <c r="IM317" s="28"/>
      <c r="IN317" s="28"/>
      <c r="IO317" s="28"/>
      <c r="IP317" s="28"/>
      <c r="IQ317" s="28"/>
      <c r="IR317" s="28"/>
    </row>
    <row r="318" spans="2:252" x14ac:dyDescent="0.25">
      <c r="B318" s="28"/>
      <c r="C318" s="28"/>
      <c r="D318" s="28"/>
      <c r="E318" s="28"/>
      <c r="F318" s="28"/>
      <c r="G318" s="28"/>
      <c r="H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c r="HI318" s="28"/>
      <c r="HJ318" s="28"/>
      <c r="HK318" s="28"/>
      <c r="HL318" s="28"/>
      <c r="HM318" s="28"/>
      <c r="HN318" s="28"/>
      <c r="HO318" s="28"/>
      <c r="HP318" s="28"/>
      <c r="HQ318" s="28"/>
      <c r="HR318" s="28"/>
      <c r="HS318" s="28"/>
      <c r="HT318" s="28"/>
      <c r="HU318" s="28"/>
      <c r="HV318" s="28"/>
      <c r="HW318" s="28"/>
      <c r="HX318" s="28"/>
      <c r="HY318" s="28"/>
      <c r="HZ318" s="28"/>
      <c r="IA318" s="28"/>
      <c r="IB318" s="28"/>
      <c r="IC318" s="28"/>
      <c r="ID318" s="28"/>
      <c r="IE318" s="28"/>
      <c r="IF318" s="28"/>
      <c r="IG318" s="28"/>
      <c r="IH318" s="28"/>
      <c r="II318" s="28"/>
      <c r="IJ318" s="28"/>
      <c r="IK318" s="28"/>
      <c r="IL318" s="28"/>
      <c r="IM318" s="28"/>
      <c r="IN318" s="28"/>
      <c r="IO318" s="28"/>
      <c r="IP318" s="28"/>
      <c r="IQ318" s="28"/>
      <c r="IR318" s="28"/>
    </row>
    <row r="319" spans="2:252" x14ac:dyDescent="0.25">
      <c r="B319" s="28"/>
      <c r="C319" s="28"/>
      <c r="D319" s="28"/>
      <c r="E319" s="28"/>
      <c r="F319" s="28"/>
      <c r="G319" s="28"/>
      <c r="H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c r="IE319" s="28"/>
      <c r="IF319" s="28"/>
      <c r="IG319" s="28"/>
      <c r="IH319" s="28"/>
      <c r="II319" s="28"/>
      <c r="IJ319" s="28"/>
      <c r="IK319" s="28"/>
      <c r="IL319" s="28"/>
      <c r="IM319" s="28"/>
      <c r="IN319" s="28"/>
      <c r="IO319" s="28"/>
      <c r="IP319" s="28"/>
      <c r="IQ319" s="28"/>
      <c r="IR319" s="28"/>
    </row>
    <row r="320" spans="2:252" x14ac:dyDescent="0.25">
      <c r="B320" s="28"/>
      <c r="C320" s="28"/>
      <c r="D320" s="28"/>
      <c r="E320" s="28"/>
      <c r="F320" s="28"/>
      <c r="G320" s="28"/>
      <c r="H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c r="HI320" s="28"/>
      <c r="HJ320" s="28"/>
      <c r="HK320" s="28"/>
      <c r="HL320" s="28"/>
      <c r="HM320" s="28"/>
      <c r="HN320" s="28"/>
      <c r="HO320" s="28"/>
      <c r="HP320" s="28"/>
      <c r="HQ320" s="28"/>
      <c r="HR320" s="28"/>
      <c r="HS320" s="28"/>
      <c r="HT320" s="28"/>
      <c r="HU320" s="28"/>
      <c r="HV320" s="28"/>
      <c r="HW320" s="28"/>
      <c r="HX320" s="28"/>
      <c r="HY320" s="28"/>
      <c r="HZ320" s="28"/>
      <c r="IA320" s="28"/>
      <c r="IB320" s="28"/>
      <c r="IC320" s="28"/>
      <c r="ID320" s="28"/>
      <c r="IE320" s="28"/>
      <c r="IF320" s="28"/>
      <c r="IG320" s="28"/>
      <c r="IH320" s="28"/>
      <c r="II320" s="28"/>
      <c r="IJ320" s="28"/>
      <c r="IK320" s="28"/>
      <c r="IL320" s="28"/>
      <c r="IM320" s="28"/>
      <c r="IN320" s="28"/>
      <c r="IO320" s="28"/>
      <c r="IP320" s="28"/>
      <c r="IQ320" s="28"/>
      <c r="IR320" s="28"/>
    </row>
    <row r="321" spans="2:252" x14ac:dyDescent="0.25">
      <c r="B321" s="28"/>
      <c r="C321" s="28"/>
      <c r="D321" s="28"/>
      <c r="E321" s="28"/>
      <c r="F321" s="28"/>
      <c r="G321" s="28"/>
      <c r="H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c r="GV321" s="28"/>
      <c r="GW321" s="28"/>
      <c r="GX321" s="28"/>
      <c r="GY321" s="28"/>
      <c r="GZ321" s="28"/>
      <c r="HA321" s="28"/>
      <c r="HB321" s="28"/>
      <c r="HC321" s="28"/>
      <c r="HD321" s="28"/>
      <c r="HE321" s="28"/>
      <c r="HF321" s="28"/>
      <c r="HG321" s="28"/>
      <c r="HH321" s="28"/>
      <c r="HI321" s="28"/>
      <c r="HJ321" s="28"/>
      <c r="HK321" s="28"/>
      <c r="HL321" s="28"/>
      <c r="HM321" s="28"/>
      <c r="HN321" s="28"/>
      <c r="HO321" s="28"/>
      <c r="HP321" s="28"/>
      <c r="HQ321" s="28"/>
      <c r="HR321" s="28"/>
      <c r="HS321" s="28"/>
      <c r="HT321" s="28"/>
      <c r="HU321" s="28"/>
      <c r="HV321" s="28"/>
      <c r="HW321" s="28"/>
      <c r="HX321" s="28"/>
      <c r="HY321" s="28"/>
      <c r="HZ321" s="28"/>
      <c r="IA321" s="28"/>
      <c r="IB321" s="28"/>
      <c r="IC321" s="28"/>
      <c r="ID321" s="28"/>
      <c r="IE321" s="28"/>
      <c r="IF321" s="28"/>
      <c r="IG321" s="28"/>
      <c r="IH321" s="28"/>
      <c r="II321" s="28"/>
      <c r="IJ321" s="28"/>
      <c r="IK321" s="28"/>
      <c r="IL321" s="28"/>
      <c r="IM321" s="28"/>
      <c r="IN321" s="28"/>
      <c r="IO321" s="28"/>
      <c r="IP321" s="28"/>
      <c r="IQ321" s="28"/>
      <c r="IR321" s="28"/>
    </row>
    <row r="322" spans="2:252" x14ac:dyDescent="0.25">
      <c r="B322" s="28"/>
      <c r="C322" s="28"/>
      <c r="D322" s="28"/>
      <c r="E322" s="28"/>
      <c r="F322" s="28"/>
      <c r="G322" s="28"/>
      <c r="H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c r="GV322" s="28"/>
      <c r="GW322" s="28"/>
      <c r="GX322" s="28"/>
      <c r="GY322" s="28"/>
      <c r="GZ322" s="28"/>
      <c r="HA322" s="28"/>
      <c r="HB322" s="28"/>
      <c r="HC322" s="28"/>
      <c r="HD322" s="28"/>
      <c r="HE322" s="28"/>
      <c r="HF322" s="28"/>
      <c r="HG322" s="28"/>
      <c r="HH322" s="28"/>
      <c r="HI322" s="28"/>
      <c r="HJ322" s="28"/>
      <c r="HK322" s="28"/>
      <c r="HL322" s="28"/>
      <c r="HM322" s="28"/>
      <c r="HN322" s="28"/>
      <c r="HO322" s="28"/>
      <c r="HP322" s="28"/>
      <c r="HQ322" s="28"/>
      <c r="HR322" s="28"/>
      <c r="HS322" s="28"/>
      <c r="HT322" s="28"/>
      <c r="HU322" s="28"/>
      <c r="HV322" s="28"/>
      <c r="HW322" s="28"/>
      <c r="HX322" s="28"/>
      <c r="HY322" s="28"/>
      <c r="HZ322" s="28"/>
      <c r="IA322" s="28"/>
      <c r="IB322" s="28"/>
      <c r="IC322" s="28"/>
      <c r="ID322" s="28"/>
      <c r="IE322" s="28"/>
      <c r="IF322" s="28"/>
      <c r="IG322" s="28"/>
      <c r="IH322" s="28"/>
      <c r="II322" s="28"/>
      <c r="IJ322" s="28"/>
      <c r="IK322" s="28"/>
      <c r="IL322" s="28"/>
      <c r="IM322" s="28"/>
      <c r="IN322" s="28"/>
      <c r="IO322" s="28"/>
      <c r="IP322" s="28"/>
      <c r="IQ322" s="28"/>
      <c r="IR322" s="28"/>
    </row>
    <row r="323" spans="2:252" x14ac:dyDescent="0.25">
      <c r="B323" s="28"/>
      <c r="C323" s="28"/>
      <c r="D323" s="28"/>
      <c r="E323" s="28"/>
      <c r="F323" s="28"/>
      <c r="G323" s="28"/>
      <c r="H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c r="IE323" s="28"/>
      <c r="IF323" s="28"/>
      <c r="IG323" s="28"/>
      <c r="IH323" s="28"/>
      <c r="II323" s="28"/>
      <c r="IJ323" s="28"/>
      <c r="IK323" s="28"/>
      <c r="IL323" s="28"/>
      <c r="IM323" s="28"/>
      <c r="IN323" s="28"/>
      <c r="IO323" s="28"/>
      <c r="IP323" s="28"/>
      <c r="IQ323" s="28"/>
      <c r="IR323" s="28"/>
    </row>
    <row r="324" spans="2:252" x14ac:dyDescent="0.25">
      <c r="B324" s="28"/>
      <c r="C324" s="28"/>
      <c r="D324" s="28"/>
      <c r="E324" s="28"/>
      <c r="F324" s="28"/>
      <c r="G324" s="28"/>
      <c r="H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c r="IC324" s="28"/>
      <c r="ID324" s="28"/>
      <c r="IE324" s="28"/>
      <c r="IF324" s="28"/>
      <c r="IG324" s="28"/>
      <c r="IH324" s="28"/>
      <c r="II324" s="28"/>
      <c r="IJ324" s="28"/>
      <c r="IK324" s="28"/>
      <c r="IL324" s="28"/>
      <c r="IM324" s="28"/>
      <c r="IN324" s="28"/>
      <c r="IO324" s="28"/>
      <c r="IP324" s="28"/>
      <c r="IQ324" s="28"/>
      <c r="IR324" s="28"/>
    </row>
    <row r="325" spans="2:252" x14ac:dyDescent="0.25">
      <c r="B325" s="28"/>
      <c r="C325" s="28"/>
      <c r="D325" s="28"/>
      <c r="E325" s="28"/>
      <c r="F325" s="28"/>
      <c r="G325" s="28"/>
      <c r="H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c r="HI325" s="28"/>
      <c r="HJ325" s="28"/>
      <c r="HK325" s="28"/>
      <c r="HL325" s="28"/>
      <c r="HM325" s="28"/>
      <c r="HN325" s="28"/>
      <c r="HO325" s="28"/>
      <c r="HP325" s="28"/>
      <c r="HQ325" s="28"/>
      <c r="HR325" s="28"/>
      <c r="HS325" s="28"/>
      <c r="HT325" s="28"/>
      <c r="HU325" s="28"/>
      <c r="HV325" s="28"/>
      <c r="HW325" s="28"/>
      <c r="HX325" s="28"/>
      <c r="HY325" s="28"/>
      <c r="HZ325" s="28"/>
      <c r="IA325" s="28"/>
      <c r="IB325" s="28"/>
      <c r="IC325" s="28"/>
      <c r="ID325" s="28"/>
      <c r="IE325" s="28"/>
      <c r="IF325" s="28"/>
      <c r="IG325" s="28"/>
      <c r="IH325" s="28"/>
      <c r="II325" s="28"/>
      <c r="IJ325" s="28"/>
      <c r="IK325" s="28"/>
      <c r="IL325" s="28"/>
      <c r="IM325" s="28"/>
      <c r="IN325" s="28"/>
      <c r="IO325" s="28"/>
      <c r="IP325" s="28"/>
      <c r="IQ325" s="28"/>
      <c r="IR325" s="28"/>
    </row>
    <row r="326" spans="2:252" x14ac:dyDescent="0.25">
      <c r="B326" s="28"/>
      <c r="C326" s="28"/>
      <c r="D326" s="28"/>
      <c r="E326" s="28"/>
      <c r="F326" s="28"/>
      <c r="G326" s="28"/>
      <c r="H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c r="GV326" s="28"/>
      <c r="GW326" s="28"/>
      <c r="GX326" s="28"/>
      <c r="GY326" s="28"/>
      <c r="GZ326" s="28"/>
      <c r="HA326" s="28"/>
      <c r="HB326" s="28"/>
      <c r="HC326" s="28"/>
      <c r="HD326" s="28"/>
      <c r="HE326" s="28"/>
      <c r="HF326" s="28"/>
      <c r="HG326" s="28"/>
      <c r="HH326" s="28"/>
      <c r="HI326" s="28"/>
      <c r="HJ326" s="28"/>
      <c r="HK326" s="28"/>
      <c r="HL326" s="28"/>
      <c r="HM326" s="28"/>
      <c r="HN326" s="28"/>
      <c r="HO326" s="28"/>
      <c r="HP326" s="28"/>
      <c r="HQ326" s="28"/>
      <c r="HR326" s="28"/>
      <c r="HS326" s="28"/>
      <c r="HT326" s="28"/>
      <c r="HU326" s="28"/>
      <c r="HV326" s="28"/>
      <c r="HW326" s="28"/>
      <c r="HX326" s="28"/>
      <c r="HY326" s="28"/>
      <c r="HZ326" s="28"/>
      <c r="IA326" s="28"/>
      <c r="IB326" s="28"/>
      <c r="IC326" s="28"/>
      <c r="ID326" s="28"/>
      <c r="IE326" s="28"/>
      <c r="IF326" s="28"/>
      <c r="IG326" s="28"/>
      <c r="IH326" s="28"/>
      <c r="II326" s="28"/>
      <c r="IJ326" s="28"/>
      <c r="IK326" s="28"/>
      <c r="IL326" s="28"/>
      <c r="IM326" s="28"/>
      <c r="IN326" s="28"/>
      <c r="IO326" s="28"/>
      <c r="IP326" s="28"/>
      <c r="IQ326" s="28"/>
      <c r="IR326" s="28"/>
    </row>
    <row r="327" spans="2:252" x14ac:dyDescent="0.25">
      <c r="B327" s="28"/>
      <c r="C327" s="28"/>
      <c r="D327" s="28"/>
      <c r="E327" s="28"/>
      <c r="F327" s="28"/>
      <c r="G327" s="28"/>
      <c r="H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c r="HI327" s="28"/>
      <c r="HJ327" s="28"/>
      <c r="HK327" s="28"/>
      <c r="HL327" s="28"/>
      <c r="HM327" s="28"/>
      <c r="HN327" s="28"/>
      <c r="HO327" s="28"/>
      <c r="HP327" s="28"/>
      <c r="HQ327" s="28"/>
      <c r="HR327" s="28"/>
      <c r="HS327" s="28"/>
      <c r="HT327" s="28"/>
      <c r="HU327" s="28"/>
      <c r="HV327" s="28"/>
      <c r="HW327" s="28"/>
      <c r="HX327" s="28"/>
      <c r="HY327" s="28"/>
      <c r="HZ327" s="28"/>
      <c r="IA327" s="28"/>
      <c r="IB327" s="28"/>
      <c r="IC327" s="28"/>
      <c r="ID327" s="28"/>
      <c r="IE327" s="28"/>
      <c r="IF327" s="28"/>
      <c r="IG327" s="28"/>
      <c r="IH327" s="28"/>
      <c r="II327" s="28"/>
      <c r="IJ327" s="28"/>
      <c r="IK327" s="28"/>
      <c r="IL327" s="28"/>
      <c r="IM327" s="28"/>
      <c r="IN327" s="28"/>
      <c r="IO327" s="28"/>
      <c r="IP327" s="28"/>
      <c r="IQ327" s="28"/>
      <c r="IR327" s="28"/>
    </row>
    <row r="328" spans="2:252" x14ac:dyDescent="0.25">
      <c r="B328" s="28"/>
      <c r="C328" s="28"/>
      <c r="D328" s="28"/>
      <c r="E328" s="28"/>
      <c r="F328" s="28"/>
      <c r="G328" s="28"/>
      <c r="H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c r="IC328" s="28"/>
      <c r="ID328" s="28"/>
      <c r="IE328" s="28"/>
      <c r="IF328" s="28"/>
      <c r="IG328" s="28"/>
      <c r="IH328" s="28"/>
      <c r="II328" s="28"/>
      <c r="IJ328" s="28"/>
      <c r="IK328" s="28"/>
      <c r="IL328" s="28"/>
      <c r="IM328" s="28"/>
      <c r="IN328" s="28"/>
      <c r="IO328" s="28"/>
      <c r="IP328" s="28"/>
      <c r="IQ328" s="28"/>
      <c r="IR328" s="28"/>
    </row>
    <row r="329" spans="2:252" x14ac:dyDescent="0.25">
      <c r="B329" s="28"/>
      <c r="C329" s="28"/>
      <c r="D329" s="28"/>
      <c r="E329" s="28"/>
      <c r="F329" s="28"/>
      <c r="G329" s="28"/>
      <c r="H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c r="HI329" s="28"/>
      <c r="HJ329" s="28"/>
      <c r="HK329" s="28"/>
      <c r="HL329" s="28"/>
      <c r="HM329" s="28"/>
      <c r="HN329" s="28"/>
      <c r="HO329" s="28"/>
      <c r="HP329" s="28"/>
      <c r="HQ329" s="28"/>
      <c r="HR329" s="28"/>
      <c r="HS329" s="28"/>
      <c r="HT329" s="28"/>
      <c r="HU329" s="28"/>
      <c r="HV329" s="28"/>
      <c r="HW329" s="28"/>
      <c r="HX329" s="28"/>
      <c r="HY329" s="28"/>
      <c r="HZ329" s="28"/>
      <c r="IA329" s="28"/>
      <c r="IB329" s="28"/>
      <c r="IC329" s="28"/>
      <c r="ID329" s="28"/>
      <c r="IE329" s="28"/>
      <c r="IF329" s="28"/>
      <c r="IG329" s="28"/>
      <c r="IH329" s="28"/>
      <c r="II329" s="28"/>
      <c r="IJ329" s="28"/>
      <c r="IK329" s="28"/>
      <c r="IL329" s="28"/>
      <c r="IM329" s="28"/>
      <c r="IN329" s="28"/>
      <c r="IO329" s="28"/>
      <c r="IP329" s="28"/>
      <c r="IQ329" s="28"/>
      <c r="IR329" s="28"/>
    </row>
    <row r="330" spans="2:252" x14ac:dyDescent="0.25">
      <c r="B330" s="28"/>
      <c r="C330" s="28"/>
      <c r="D330" s="28"/>
      <c r="E330" s="28"/>
      <c r="F330" s="28"/>
      <c r="G330" s="28"/>
      <c r="H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c r="IC330" s="28"/>
      <c r="ID330" s="28"/>
      <c r="IE330" s="28"/>
      <c r="IF330" s="28"/>
      <c r="IG330" s="28"/>
      <c r="IH330" s="28"/>
      <c r="II330" s="28"/>
      <c r="IJ330" s="28"/>
      <c r="IK330" s="28"/>
      <c r="IL330" s="28"/>
      <c r="IM330" s="28"/>
      <c r="IN330" s="28"/>
      <c r="IO330" s="28"/>
      <c r="IP330" s="28"/>
      <c r="IQ330" s="28"/>
      <c r="IR330" s="28"/>
    </row>
    <row r="331" spans="2:252" x14ac:dyDescent="0.25">
      <c r="B331" s="28"/>
      <c r="C331" s="28"/>
      <c r="D331" s="28"/>
      <c r="E331" s="28"/>
      <c r="F331" s="28"/>
      <c r="G331" s="28"/>
      <c r="H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c r="HI331" s="28"/>
      <c r="HJ331" s="28"/>
      <c r="HK331" s="28"/>
      <c r="HL331" s="28"/>
      <c r="HM331" s="28"/>
      <c r="HN331" s="28"/>
      <c r="HO331" s="28"/>
      <c r="HP331" s="28"/>
      <c r="HQ331" s="28"/>
      <c r="HR331" s="28"/>
      <c r="HS331" s="28"/>
      <c r="HT331" s="28"/>
      <c r="HU331" s="28"/>
      <c r="HV331" s="28"/>
      <c r="HW331" s="28"/>
      <c r="HX331" s="28"/>
      <c r="HY331" s="28"/>
      <c r="HZ331" s="28"/>
      <c r="IA331" s="28"/>
      <c r="IB331" s="28"/>
      <c r="IC331" s="28"/>
      <c r="ID331" s="28"/>
      <c r="IE331" s="28"/>
      <c r="IF331" s="28"/>
      <c r="IG331" s="28"/>
      <c r="IH331" s="28"/>
      <c r="II331" s="28"/>
      <c r="IJ331" s="28"/>
      <c r="IK331" s="28"/>
      <c r="IL331" s="28"/>
      <c r="IM331" s="28"/>
      <c r="IN331" s="28"/>
      <c r="IO331" s="28"/>
      <c r="IP331" s="28"/>
      <c r="IQ331" s="28"/>
      <c r="IR331" s="28"/>
    </row>
    <row r="332" spans="2:252" x14ac:dyDescent="0.25">
      <c r="B332" s="28"/>
      <c r="C332" s="28"/>
      <c r="D332" s="28"/>
      <c r="E332" s="28"/>
      <c r="F332" s="28"/>
      <c r="G332" s="28"/>
      <c r="H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c r="HI332" s="28"/>
      <c r="HJ332" s="28"/>
      <c r="HK332" s="28"/>
      <c r="HL332" s="28"/>
      <c r="HM332" s="28"/>
      <c r="HN332" s="28"/>
      <c r="HO332" s="28"/>
      <c r="HP332" s="28"/>
      <c r="HQ332" s="28"/>
      <c r="HR332" s="28"/>
      <c r="HS332" s="28"/>
      <c r="HT332" s="28"/>
      <c r="HU332" s="28"/>
      <c r="HV332" s="28"/>
      <c r="HW332" s="28"/>
      <c r="HX332" s="28"/>
      <c r="HY332" s="28"/>
      <c r="HZ332" s="28"/>
      <c r="IA332" s="28"/>
      <c r="IB332" s="28"/>
      <c r="IC332" s="28"/>
      <c r="ID332" s="28"/>
      <c r="IE332" s="28"/>
      <c r="IF332" s="28"/>
      <c r="IG332" s="28"/>
      <c r="IH332" s="28"/>
      <c r="II332" s="28"/>
      <c r="IJ332" s="28"/>
      <c r="IK332" s="28"/>
      <c r="IL332" s="28"/>
      <c r="IM332" s="28"/>
      <c r="IN332" s="28"/>
      <c r="IO332" s="28"/>
      <c r="IP332" s="28"/>
      <c r="IQ332" s="28"/>
      <c r="IR332" s="28"/>
    </row>
    <row r="333" spans="2:252" x14ac:dyDescent="0.25">
      <c r="B333" s="28"/>
      <c r="C333" s="28"/>
      <c r="D333" s="28"/>
      <c r="E333" s="28"/>
      <c r="F333" s="28"/>
      <c r="G333" s="28"/>
      <c r="H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c r="HI333" s="28"/>
      <c r="HJ333" s="28"/>
      <c r="HK333" s="28"/>
      <c r="HL333" s="28"/>
      <c r="HM333" s="28"/>
      <c r="HN333" s="28"/>
      <c r="HO333" s="28"/>
      <c r="HP333" s="28"/>
      <c r="HQ333" s="28"/>
      <c r="HR333" s="28"/>
      <c r="HS333" s="28"/>
      <c r="HT333" s="28"/>
      <c r="HU333" s="28"/>
      <c r="HV333" s="28"/>
      <c r="HW333" s="28"/>
      <c r="HX333" s="28"/>
      <c r="HY333" s="28"/>
      <c r="HZ333" s="28"/>
      <c r="IA333" s="28"/>
      <c r="IB333" s="28"/>
      <c r="IC333" s="28"/>
      <c r="ID333" s="28"/>
      <c r="IE333" s="28"/>
      <c r="IF333" s="28"/>
      <c r="IG333" s="28"/>
      <c r="IH333" s="28"/>
      <c r="II333" s="28"/>
      <c r="IJ333" s="28"/>
      <c r="IK333" s="28"/>
      <c r="IL333" s="28"/>
      <c r="IM333" s="28"/>
      <c r="IN333" s="28"/>
      <c r="IO333" s="28"/>
      <c r="IP333" s="28"/>
      <c r="IQ333" s="28"/>
      <c r="IR333" s="28"/>
    </row>
    <row r="334" spans="2:252" x14ac:dyDescent="0.25">
      <c r="B334" s="28"/>
      <c r="C334" s="28"/>
      <c r="D334" s="28"/>
      <c r="E334" s="28"/>
      <c r="F334" s="28"/>
      <c r="G334" s="28"/>
      <c r="H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c r="GV334" s="28"/>
      <c r="GW334" s="28"/>
      <c r="GX334" s="28"/>
      <c r="GY334" s="28"/>
      <c r="GZ334" s="28"/>
      <c r="HA334" s="28"/>
      <c r="HB334" s="28"/>
      <c r="HC334" s="28"/>
      <c r="HD334" s="28"/>
      <c r="HE334" s="28"/>
      <c r="HF334" s="28"/>
      <c r="HG334" s="28"/>
      <c r="HH334" s="28"/>
      <c r="HI334" s="28"/>
      <c r="HJ334" s="28"/>
      <c r="HK334" s="28"/>
      <c r="HL334" s="28"/>
      <c r="HM334" s="28"/>
      <c r="HN334" s="28"/>
      <c r="HO334" s="28"/>
      <c r="HP334" s="28"/>
      <c r="HQ334" s="28"/>
      <c r="HR334" s="28"/>
      <c r="HS334" s="28"/>
      <c r="HT334" s="28"/>
      <c r="HU334" s="28"/>
      <c r="HV334" s="28"/>
      <c r="HW334" s="28"/>
      <c r="HX334" s="28"/>
      <c r="HY334" s="28"/>
      <c r="HZ334" s="28"/>
      <c r="IA334" s="28"/>
      <c r="IB334" s="28"/>
      <c r="IC334" s="28"/>
      <c r="ID334" s="28"/>
      <c r="IE334" s="28"/>
      <c r="IF334" s="28"/>
      <c r="IG334" s="28"/>
      <c r="IH334" s="28"/>
      <c r="II334" s="28"/>
      <c r="IJ334" s="28"/>
      <c r="IK334" s="28"/>
      <c r="IL334" s="28"/>
      <c r="IM334" s="28"/>
      <c r="IN334" s="28"/>
      <c r="IO334" s="28"/>
      <c r="IP334" s="28"/>
      <c r="IQ334" s="28"/>
      <c r="IR334" s="28"/>
    </row>
    <row r="335" spans="2:252" x14ac:dyDescent="0.25">
      <c r="B335" s="28"/>
      <c r="C335" s="28"/>
      <c r="D335" s="28"/>
      <c r="E335" s="28"/>
      <c r="F335" s="28"/>
      <c r="G335" s="28"/>
      <c r="H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c r="GV335" s="28"/>
      <c r="GW335" s="28"/>
      <c r="GX335" s="28"/>
      <c r="GY335" s="28"/>
      <c r="GZ335" s="28"/>
      <c r="HA335" s="28"/>
      <c r="HB335" s="28"/>
      <c r="HC335" s="28"/>
      <c r="HD335" s="28"/>
      <c r="HE335" s="28"/>
      <c r="HF335" s="28"/>
      <c r="HG335" s="28"/>
      <c r="HH335" s="28"/>
      <c r="HI335" s="28"/>
      <c r="HJ335" s="28"/>
      <c r="HK335" s="28"/>
      <c r="HL335" s="28"/>
      <c r="HM335" s="28"/>
      <c r="HN335" s="28"/>
      <c r="HO335" s="28"/>
      <c r="HP335" s="28"/>
      <c r="HQ335" s="28"/>
      <c r="HR335" s="28"/>
      <c r="HS335" s="28"/>
      <c r="HT335" s="28"/>
      <c r="HU335" s="28"/>
      <c r="HV335" s="28"/>
      <c r="HW335" s="28"/>
      <c r="HX335" s="28"/>
      <c r="HY335" s="28"/>
      <c r="HZ335" s="28"/>
      <c r="IA335" s="28"/>
      <c r="IB335" s="28"/>
      <c r="IC335" s="28"/>
      <c r="ID335" s="28"/>
      <c r="IE335" s="28"/>
      <c r="IF335" s="28"/>
      <c r="IG335" s="28"/>
      <c r="IH335" s="28"/>
      <c r="II335" s="28"/>
      <c r="IJ335" s="28"/>
      <c r="IK335" s="28"/>
      <c r="IL335" s="28"/>
      <c r="IM335" s="28"/>
      <c r="IN335" s="28"/>
      <c r="IO335" s="28"/>
      <c r="IP335" s="28"/>
      <c r="IQ335" s="28"/>
      <c r="IR335" s="28"/>
    </row>
    <row r="336" spans="2:252" x14ac:dyDescent="0.25">
      <c r="B336" s="28"/>
      <c r="C336" s="28"/>
      <c r="D336" s="28"/>
      <c r="E336" s="28"/>
      <c r="F336" s="28"/>
      <c r="G336" s="28"/>
      <c r="H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c r="HI336" s="28"/>
      <c r="HJ336" s="28"/>
      <c r="HK336" s="28"/>
      <c r="HL336" s="28"/>
      <c r="HM336" s="28"/>
      <c r="HN336" s="28"/>
      <c r="HO336" s="28"/>
      <c r="HP336" s="28"/>
      <c r="HQ336" s="28"/>
      <c r="HR336" s="28"/>
      <c r="HS336" s="28"/>
      <c r="HT336" s="28"/>
      <c r="HU336" s="28"/>
      <c r="HV336" s="28"/>
      <c r="HW336" s="28"/>
      <c r="HX336" s="28"/>
      <c r="HY336" s="28"/>
      <c r="HZ336" s="28"/>
      <c r="IA336" s="28"/>
      <c r="IB336" s="28"/>
      <c r="IC336" s="28"/>
      <c r="ID336" s="28"/>
      <c r="IE336" s="28"/>
      <c r="IF336" s="28"/>
      <c r="IG336" s="28"/>
      <c r="IH336" s="28"/>
      <c r="II336" s="28"/>
      <c r="IJ336" s="28"/>
      <c r="IK336" s="28"/>
      <c r="IL336" s="28"/>
      <c r="IM336" s="28"/>
      <c r="IN336" s="28"/>
      <c r="IO336" s="28"/>
      <c r="IP336" s="28"/>
      <c r="IQ336" s="28"/>
      <c r="IR336" s="28"/>
    </row>
    <row r="337" spans="2:252" x14ac:dyDescent="0.25">
      <c r="B337" s="28"/>
      <c r="C337" s="28"/>
      <c r="D337" s="28"/>
      <c r="E337" s="28"/>
      <c r="F337" s="28"/>
      <c r="G337" s="28"/>
      <c r="H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c r="GV337" s="28"/>
      <c r="GW337" s="28"/>
      <c r="GX337" s="28"/>
      <c r="GY337" s="28"/>
      <c r="GZ337" s="28"/>
      <c r="HA337" s="28"/>
      <c r="HB337" s="28"/>
      <c r="HC337" s="28"/>
      <c r="HD337" s="28"/>
      <c r="HE337" s="28"/>
      <c r="HF337" s="28"/>
      <c r="HG337" s="28"/>
      <c r="HH337" s="28"/>
      <c r="HI337" s="28"/>
      <c r="HJ337" s="28"/>
      <c r="HK337" s="28"/>
      <c r="HL337" s="28"/>
      <c r="HM337" s="28"/>
      <c r="HN337" s="28"/>
      <c r="HO337" s="28"/>
      <c r="HP337" s="28"/>
      <c r="HQ337" s="28"/>
      <c r="HR337" s="28"/>
      <c r="HS337" s="28"/>
      <c r="HT337" s="28"/>
      <c r="HU337" s="28"/>
      <c r="HV337" s="28"/>
      <c r="HW337" s="28"/>
      <c r="HX337" s="28"/>
      <c r="HY337" s="28"/>
      <c r="HZ337" s="28"/>
      <c r="IA337" s="28"/>
      <c r="IB337" s="28"/>
      <c r="IC337" s="28"/>
      <c r="ID337" s="28"/>
      <c r="IE337" s="28"/>
      <c r="IF337" s="28"/>
      <c r="IG337" s="28"/>
      <c r="IH337" s="28"/>
      <c r="II337" s="28"/>
      <c r="IJ337" s="28"/>
      <c r="IK337" s="28"/>
      <c r="IL337" s="28"/>
      <c r="IM337" s="28"/>
      <c r="IN337" s="28"/>
      <c r="IO337" s="28"/>
      <c r="IP337" s="28"/>
      <c r="IQ337" s="28"/>
      <c r="IR337" s="28"/>
    </row>
    <row r="338" spans="2:252" x14ac:dyDescent="0.25">
      <c r="B338" s="28"/>
      <c r="C338" s="28"/>
      <c r="D338" s="28"/>
      <c r="E338" s="28"/>
      <c r="F338" s="28"/>
      <c r="G338" s="28"/>
      <c r="H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c r="GV338" s="28"/>
      <c r="GW338" s="28"/>
      <c r="GX338" s="28"/>
      <c r="GY338" s="28"/>
      <c r="GZ338" s="28"/>
      <c r="HA338" s="28"/>
      <c r="HB338" s="28"/>
      <c r="HC338" s="28"/>
      <c r="HD338" s="28"/>
      <c r="HE338" s="28"/>
      <c r="HF338" s="28"/>
      <c r="HG338" s="28"/>
      <c r="HH338" s="28"/>
      <c r="HI338" s="28"/>
      <c r="HJ338" s="28"/>
      <c r="HK338" s="28"/>
      <c r="HL338" s="28"/>
      <c r="HM338" s="28"/>
      <c r="HN338" s="28"/>
      <c r="HO338" s="28"/>
      <c r="HP338" s="28"/>
      <c r="HQ338" s="28"/>
      <c r="HR338" s="28"/>
      <c r="HS338" s="28"/>
      <c r="HT338" s="28"/>
      <c r="HU338" s="28"/>
      <c r="HV338" s="28"/>
      <c r="HW338" s="28"/>
      <c r="HX338" s="28"/>
      <c r="HY338" s="28"/>
      <c r="HZ338" s="28"/>
      <c r="IA338" s="28"/>
      <c r="IB338" s="28"/>
      <c r="IC338" s="28"/>
      <c r="ID338" s="28"/>
      <c r="IE338" s="28"/>
      <c r="IF338" s="28"/>
      <c r="IG338" s="28"/>
      <c r="IH338" s="28"/>
      <c r="II338" s="28"/>
      <c r="IJ338" s="28"/>
      <c r="IK338" s="28"/>
      <c r="IL338" s="28"/>
      <c r="IM338" s="28"/>
      <c r="IN338" s="28"/>
      <c r="IO338" s="28"/>
      <c r="IP338" s="28"/>
      <c r="IQ338" s="28"/>
      <c r="IR338" s="28"/>
    </row>
    <row r="339" spans="2:252" x14ac:dyDescent="0.25">
      <c r="B339" s="28"/>
      <c r="C339" s="28"/>
      <c r="D339" s="28"/>
      <c r="E339" s="28"/>
      <c r="F339" s="28"/>
      <c r="G339" s="28"/>
      <c r="H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c r="GV339" s="28"/>
      <c r="GW339" s="28"/>
      <c r="GX339" s="28"/>
      <c r="GY339" s="28"/>
      <c r="GZ339" s="28"/>
      <c r="HA339" s="28"/>
      <c r="HB339" s="28"/>
      <c r="HC339" s="28"/>
      <c r="HD339" s="28"/>
      <c r="HE339" s="28"/>
      <c r="HF339" s="28"/>
      <c r="HG339" s="28"/>
      <c r="HH339" s="28"/>
      <c r="HI339" s="28"/>
      <c r="HJ339" s="28"/>
      <c r="HK339" s="28"/>
      <c r="HL339" s="28"/>
      <c r="HM339" s="28"/>
      <c r="HN339" s="28"/>
      <c r="HO339" s="28"/>
      <c r="HP339" s="28"/>
      <c r="HQ339" s="28"/>
      <c r="HR339" s="28"/>
      <c r="HS339" s="28"/>
      <c r="HT339" s="28"/>
      <c r="HU339" s="28"/>
      <c r="HV339" s="28"/>
      <c r="HW339" s="28"/>
      <c r="HX339" s="28"/>
      <c r="HY339" s="28"/>
      <c r="HZ339" s="28"/>
      <c r="IA339" s="28"/>
      <c r="IB339" s="28"/>
      <c r="IC339" s="28"/>
      <c r="ID339" s="28"/>
      <c r="IE339" s="28"/>
      <c r="IF339" s="28"/>
      <c r="IG339" s="28"/>
      <c r="IH339" s="28"/>
      <c r="II339" s="28"/>
      <c r="IJ339" s="28"/>
      <c r="IK339" s="28"/>
      <c r="IL339" s="28"/>
      <c r="IM339" s="28"/>
      <c r="IN339" s="28"/>
      <c r="IO339" s="28"/>
      <c r="IP339" s="28"/>
      <c r="IQ339" s="28"/>
      <c r="IR339" s="28"/>
    </row>
    <row r="340" spans="2:252" x14ac:dyDescent="0.25">
      <c r="B340" s="28"/>
      <c r="C340" s="28"/>
      <c r="D340" s="28"/>
      <c r="E340" s="28"/>
      <c r="F340" s="28"/>
      <c r="G340" s="28"/>
      <c r="H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c r="HI340" s="28"/>
      <c r="HJ340" s="28"/>
      <c r="HK340" s="28"/>
      <c r="HL340" s="28"/>
      <c r="HM340" s="28"/>
      <c r="HN340" s="28"/>
      <c r="HO340" s="28"/>
      <c r="HP340" s="28"/>
      <c r="HQ340" s="28"/>
      <c r="HR340" s="28"/>
      <c r="HS340" s="28"/>
      <c r="HT340" s="28"/>
      <c r="HU340" s="28"/>
      <c r="HV340" s="28"/>
      <c r="HW340" s="28"/>
      <c r="HX340" s="28"/>
      <c r="HY340" s="28"/>
      <c r="HZ340" s="28"/>
      <c r="IA340" s="28"/>
      <c r="IB340" s="28"/>
      <c r="IC340" s="28"/>
      <c r="ID340" s="28"/>
      <c r="IE340" s="28"/>
      <c r="IF340" s="28"/>
      <c r="IG340" s="28"/>
      <c r="IH340" s="28"/>
      <c r="II340" s="28"/>
      <c r="IJ340" s="28"/>
      <c r="IK340" s="28"/>
      <c r="IL340" s="28"/>
      <c r="IM340" s="28"/>
      <c r="IN340" s="28"/>
      <c r="IO340" s="28"/>
      <c r="IP340" s="28"/>
      <c r="IQ340" s="28"/>
      <c r="IR340" s="28"/>
    </row>
    <row r="341" spans="2:252" x14ac:dyDescent="0.25">
      <c r="B341" s="28"/>
      <c r="C341" s="28"/>
      <c r="D341" s="28"/>
      <c r="E341" s="28"/>
      <c r="F341" s="28"/>
      <c r="G341" s="28"/>
      <c r="H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c r="HI341" s="28"/>
      <c r="HJ341" s="28"/>
      <c r="HK341" s="28"/>
      <c r="HL341" s="28"/>
      <c r="HM341" s="28"/>
      <c r="HN341" s="28"/>
      <c r="HO341" s="28"/>
      <c r="HP341" s="28"/>
      <c r="HQ341" s="28"/>
      <c r="HR341" s="28"/>
      <c r="HS341" s="28"/>
      <c r="HT341" s="28"/>
      <c r="HU341" s="28"/>
      <c r="HV341" s="28"/>
      <c r="HW341" s="28"/>
      <c r="HX341" s="28"/>
      <c r="HY341" s="28"/>
      <c r="HZ341" s="28"/>
      <c r="IA341" s="28"/>
      <c r="IB341" s="28"/>
      <c r="IC341" s="28"/>
      <c r="ID341" s="28"/>
      <c r="IE341" s="28"/>
      <c r="IF341" s="28"/>
      <c r="IG341" s="28"/>
      <c r="IH341" s="28"/>
      <c r="II341" s="28"/>
      <c r="IJ341" s="28"/>
      <c r="IK341" s="28"/>
      <c r="IL341" s="28"/>
      <c r="IM341" s="28"/>
      <c r="IN341" s="28"/>
      <c r="IO341" s="28"/>
      <c r="IP341" s="28"/>
      <c r="IQ341" s="28"/>
      <c r="IR341" s="28"/>
    </row>
    <row r="342" spans="2:252" x14ac:dyDescent="0.25">
      <c r="B342" s="28"/>
      <c r="C342" s="28"/>
      <c r="D342" s="28"/>
      <c r="E342" s="28"/>
      <c r="F342" s="28"/>
      <c r="G342" s="28"/>
      <c r="H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c r="HI342" s="28"/>
      <c r="HJ342" s="28"/>
      <c r="HK342" s="28"/>
      <c r="HL342" s="28"/>
      <c r="HM342" s="28"/>
      <c r="HN342" s="28"/>
      <c r="HO342" s="28"/>
      <c r="HP342" s="28"/>
      <c r="HQ342" s="28"/>
      <c r="HR342" s="28"/>
      <c r="HS342" s="28"/>
      <c r="HT342" s="28"/>
      <c r="HU342" s="28"/>
      <c r="HV342" s="28"/>
      <c r="HW342" s="28"/>
      <c r="HX342" s="28"/>
      <c r="HY342" s="28"/>
      <c r="HZ342" s="28"/>
      <c r="IA342" s="28"/>
      <c r="IB342" s="28"/>
      <c r="IC342" s="28"/>
      <c r="ID342" s="28"/>
      <c r="IE342" s="28"/>
      <c r="IF342" s="28"/>
      <c r="IG342" s="28"/>
      <c r="IH342" s="28"/>
      <c r="II342" s="28"/>
      <c r="IJ342" s="28"/>
      <c r="IK342" s="28"/>
      <c r="IL342" s="28"/>
      <c r="IM342" s="28"/>
      <c r="IN342" s="28"/>
      <c r="IO342" s="28"/>
      <c r="IP342" s="28"/>
      <c r="IQ342" s="28"/>
      <c r="IR342" s="28"/>
    </row>
    <row r="343" spans="2:252" x14ac:dyDescent="0.25">
      <c r="B343" s="28"/>
      <c r="C343" s="28"/>
      <c r="D343" s="28"/>
      <c r="E343" s="28"/>
      <c r="F343" s="28"/>
      <c r="G343" s="28"/>
      <c r="H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c r="GV343" s="28"/>
      <c r="GW343" s="28"/>
      <c r="GX343" s="28"/>
      <c r="GY343" s="28"/>
      <c r="GZ343" s="28"/>
      <c r="HA343" s="28"/>
      <c r="HB343" s="28"/>
      <c r="HC343" s="28"/>
      <c r="HD343" s="28"/>
      <c r="HE343" s="28"/>
      <c r="HF343" s="28"/>
      <c r="HG343" s="28"/>
      <c r="HH343" s="28"/>
      <c r="HI343" s="28"/>
      <c r="HJ343" s="28"/>
      <c r="HK343" s="28"/>
      <c r="HL343" s="28"/>
      <c r="HM343" s="28"/>
      <c r="HN343" s="28"/>
      <c r="HO343" s="28"/>
      <c r="HP343" s="28"/>
      <c r="HQ343" s="28"/>
      <c r="HR343" s="28"/>
      <c r="HS343" s="28"/>
      <c r="HT343" s="28"/>
      <c r="HU343" s="28"/>
      <c r="HV343" s="28"/>
      <c r="HW343" s="28"/>
      <c r="HX343" s="28"/>
      <c r="HY343" s="28"/>
      <c r="HZ343" s="28"/>
      <c r="IA343" s="28"/>
      <c r="IB343" s="28"/>
      <c r="IC343" s="28"/>
      <c r="ID343" s="28"/>
      <c r="IE343" s="28"/>
      <c r="IF343" s="28"/>
      <c r="IG343" s="28"/>
      <c r="IH343" s="28"/>
      <c r="II343" s="28"/>
      <c r="IJ343" s="28"/>
      <c r="IK343" s="28"/>
      <c r="IL343" s="28"/>
      <c r="IM343" s="28"/>
      <c r="IN343" s="28"/>
      <c r="IO343" s="28"/>
      <c r="IP343" s="28"/>
      <c r="IQ343" s="28"/>
      <c r="IR343" s="28"/>
    </row>
    <row r="344" spans="2:252" x14ac:dyDescent="0.25">
      <c r="B344" s="28"/>
      <c r="C344" s="28"/>
      <c r="D344" s="28"/>
      <c r="E344" s="28"/>
      <c r="F344" s="28"/>
      <c r="G344" s="28"/>
      <c r="H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c r="HI344" s="28"/>
      <c r="HJ344" s="28"/>
      <c r="HK344" s="28"/>
      <c r="HL344" s="28"/>
      <c r="HM344" s="28"/>
      <c r="HN344" s="28"/>
      <c r="HO344" s="28"/>
      <c r="HP344" s="28"/>
      <c r="HQ344" s="28"/>
      <c r="HR344" s="28"/>
      <c r="HS344" s="28"/>
      <c r="HT344" s="28"/>
      <c r="HU344" s="28"/>
      <c r="HV344" s="28"/>
      <c r="HW344" s="28"/>
      <c r="HX344" s="28"/>
      <c r="HY344" s="28"/>
      <c r="HZ344" s="28"/>
      <c r="IA344" s="28"/>
      <c r="IB344" s="28"/>
      <c r="IC344" s="28"/>
      <c r="ID344" s="28"/>
      <c r="IE344" s="28"/>
      <c r="IF344" s="28"/>
      <c r="IG344" s="28"/>
      <c r="IH344" s="28"/>
      <c r="II344" s="28"/>
      <c r="IJ344" s="28"/>
      <c r="IK344" s="28"/>
      <c r="IL344" s="28"/>
      <c r="IM344" s="28"/>
      <c r="IN344" s="28"/>
      <c r="IO344" s="28"/>
      <c r="IP344" s="28"/>
      <c r="IQ344" s="28"/>
      <c r="IR344" s="28"/>
    </row>
    <row r="345" spans="2:252" x14ac:dyDescent="0.25">
      <c r="B345" s="28"/>
      <c r="C345" s="28"/>
      <c r="D345" s="28"/>
      <c r="E345" s="28"/>
      <c r="F345" s="28"/>
      <c r="G345" s="28"/>
      <c r="H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c r="HI345" s="28"/>
      <c r="HJ345" s="28"/>
      <c r="HK345" s="28"/>
      <c r="HL345" s="28"/>
      <c r="HM345" s="28"/>
      <c r="HN345" s="28"/>
      <c r="HO345" s="28"/>
      <c r="HP345" s="28"/>
      <c r="HQ345" s="28"/>
      <c r="HR345" s="28"/>
      <c r="HS345" s="28"/>
      <c r="HT345" s="28"/>
      <c r="HU345" s="28"/>
      <c r="HV345" s="28"/>
      <c r="HW345" s="28"/>
      <c r="HX345" s="28"/>
      <c r="HY345" s="28"/>
      <c r="HZ345" s="28"/>
      <c r="IA345" s="28"/>
      <c r="IB345" s="28"/>
      <c r="IC345" s="28"/>
      <c r="ID345" s="28"/>
      <c r="IE345" s="28"/>
      <c r="IF345" s="28"/>
      <c r="IG345" s="28"/>
      <c r="IH345" s="28"/>
      <c r="II345" s="28"/>
      <c r="IJ345" s="28"/>
      <c r="IK345" s="28"/>
      <c r="IL345" s="28"/>
      <c r="IM345" s="28"/>
      <c r="IN345" s="28"/>
      <c r="IO345" s="28"/>
      <c r="IP345" s="28"/>
      <c r="IQ345" s="28"/>
      <c r="IR345" s="28"/>
    </row>
    <row r="346" spans="2:252" x14ac:dyDescent="0.25">
      <c r="B346" s="28"/>
      <c r="C346" s="28"/>
      <c r="D346" s="28"/>
      <c r="E346" s="28"/>
      <c r="F346" s="28"/>
      <c r="G346" s="28"/>
      <c r="H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c r="HI346" s="28"/>
      <c r="HJ346" s="28"/>
      <c r="HK346" s="28"/>
      <c r="HL346" s="28"/>
      <c r="HM346" s="28"/>
      <c r="HN346" s="28"/>
      <c r="HO346" s="28"/>
      <c r="HP346" s="28"/>
      <c r="HQ346" s="28"/>
      <c r="HR346" s="28"/>
      <c r="HS346" s="28"/>
      <c r="HT346" s="28"/>
      <c r="HU346" s="28"/>
      <c r="HV346" s="28"/>
      <c r="HW346" s="28"/>
      <c r="HX346" s="28"/>
      <c r="HY346" s="28"/>
      <c r="HZ346" s="28"/>
      <c r="IA346" s="28"/>
      <c r="IB346" s="28"/>
      <c r="IC346" s="28"/>
      <c r="ID346" s="28"/>
      <c r="IE346" s="28"/>
      <c r="IF346" s="28"/>
      <c r="IG346" s="28"/>
      <c r="IH346" s="28"/>
      <c r="II346" s="28"/>
      <c r="IJ346" s="28"/>
      <c r="IK346" s="28"/>
      <c r="IL346" s="28"/>
      <c r="IM346" s="28"/>
      <c r="IN346" s="28"/>
      <c r="IO346" s="28"/>
      <c r="IP346" s="28"/>
      <c r="IQ346" s="28"/>
      <c r="IR346" s="28"/>
    </row>
    <row r="347" spans="2:252" x14ac:dyDescent="0.25">
      <c r="B347" s="28"/>
      <c r="C347" s="28"/>
      <c r="D347" s="28"/>
      <c r="E347" s="28"/>
      <c r="F347" s="28"/>
      <c r="G347" s="28"/>
      <c r="H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c r="GV347" s="28"/>
      <c r="GW347" s="28"/>
      <c r="GX347" s="28"/>
      <c r="GY347" s="28"/>
      <c r="GZ347" s="28"/>
      <c r="HA347" s="28"/>
      <c r="HB347" s="28"/>
      <c r="HC347" s="28"/>
      <c r="HD347" s="28"/>
      <c r="HE347" s="28"/>
      <c r="HF347" s="28"/>
      <c r="HG347" s="28"/>
      <c r="HH347" s="28"/>
      <c r="HI347" s="28"/>
      <c r="HJ347" s="28"/>
      <c r="HK347" s="28"/>
      <c r="HL347" s="28"/>
      <c r="HM347" s="28"/>
      <c r="HN347" s="28"/>
      <c r="HO347" s="28"/>
      <c r="HP347" s="28"/>
      <c r="HQ347" s="28"/>
      <c r="HR347" s="28"/>
      <c r="HS347" s="28"/>
      <c r="HT347" s="28"/>
      <c r="HU347" s="28"/>
      <c r="HV347" s="28"/>
      <c r="HW347" s="28"/>
      <c r="HX347" s="28"/>
      <c r="HY347" s="28"/>
      <c r="HZ347" s="28"/>
      <c r="IA347" s="28"/>
      <c r="IB347" s="28"/>
      <c r="IC347" s="28"/>
      <c r="ID347" s="28"/>
      <c r="IE347" s="28"/>
      <c r="IF347" s="28"/>
      <c r="IG347" s="28"/>
      <c r="IH347" s="28"/>
      <c r="II347" s="28"/>
      <c r="IJ347" s="28"/>
      <c r="IK347" s="28"/>
      <c r="IL347" s="28"/>
      <c r="IM347" s="28"/>
      <c r="IN347" s="28"/>
      <c r="IO347" s="28"/>
      <c r="IP347" s="28"/>
      <c r="IQ347" s="28"/>
      <c r="IR347" s="28"/>
    </row>
    <row r="348" spans="2:252" x14ac:dyDescent="0.25">
      <c r="B348" s="28"/>
      <c r="C348" s="28"/>
      <c r="D348" s="28"/>
      <c r="E348" s="28"/>
      <c r="F348" s="28"/>
      <c r="G348" s="28"/>
      <c r="H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c r="HI348" s="28"/>
      <c r="HJ348" s="28"/>
      <c r="HK348" s="28"/>
      <c r="HL348" s="28"/>
      <c r="HM348" s="28"/>
      <c r="HN348" s="28"/>
      <c r="HO348" s="28"/>
      <c r="HP348" s="28"/>
      <c r="HQ348" s="28"/>
      <c r="HR348" s="28"/>
      <c r="HS348" s="28"/>
      <c r="HT348" s="28"/>
      <c r="HU348" s="28"/>
      <c r="HV348" s="28"/>
      <c r="HW348" s="28"/>
      <c r="HX348" s="28"/>
      <c r="HY348" s="28"/>
      <c r="HZ348" s="28"/>
      <c r="IA348" s="28"/>
      <c r="IB348" s="28"/>
      <c r="IC348" s="28"/>
      <c r="ID348" s="28"/>
      <c r="IE348" s="28"/>
      <c r="IF348" s="28"/>
      <c r="IG348" s="28"/>
      <c r="IH348" s="28"/>
      <c r="II348" s="28"/>
      <c r="IJ348" s="28"/>
      <c r="IK348" s="28"/>
      <c r="IL348" s="28"/>
      <c r="IM348" s="28"/>
      <c r="IN348" s="28"/>
      <c r="IO348" s="28"/>
      <c r="IP348" s="28"/>
      <c r="IQ348" s="28"/>
      <c r="IR348" s="28"/>
    </row>
    <row r="349" spans="2:252" x14ac:dyDescent="0.25">
      <c r="B349" s="28"/>
      <c r="C349" s="28"/>
      <c r="D349" s="28"/>
      <c r="E349" s="28"/>
      <c r="F349" s="28"/>
      <c r="G349" s="28"/>
      <c r="H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c r="HI349" s="28"/>
      <c r="HJ349" s="28"/>
      <c r="HK349" s="28"/>
      <c r="HL349" s="28"/>
      <c r="HM349" s="28"/>
      <c r="HN349" s="28"/>
      <c r="HO349" s="28"/>
      <c r="HP349" s="28"/>
      <c r="HQ349" s="28"/>
      <c r="HR349" s="28"/>
      <c r="HS349" s="28"/>
      <c r="HT349" s="28"/>
      <c r="HU349" s="28"/>
      <c r="HV349" s="28"/>
      <c r="HW349" s="28"/>
      <c r="HX349" s="28"/>
      <c r="HY349" s="28"/>
      <c r="HZ349" s="28"/>
      <c r="IA349" s="28"/>
      <c r="IB349" s="28"/>
      <c r="IC349" s="28"/>
      <c r="ID349" s="28"/>
      <c r="IE349" s="28"/>
      <c r="IF349" s="28"/>
      <c r="IG349" s="28"/>
      <c r="IH349" s="28"/>
      <c r="II349" s="28"/>
      <c r="IJ349" s="28"/>
      <c r="IK349" s="28"/>
      <c r="IL349" s="28"/>
      <c r="IM349" s="28"/>
      <c r="IN349" s="28"/>
      <c r="IO349" s="28"/>
      <c r="IP349" s="28"/>
      <c r="IQ349" s="28"/>
      <c r="IR349" s="28"/>
    </row>
    <row r="350" spans="2:252" x14ac:dyDescent="0.25">
      <c r="B350" s="28"/>
      <c r="C350" s="28"/>
      <c r="D350" s="28"/>
      <c r="E350" s="28"/>
      <c r="F350" s="28"/>
      <c r="G350" s="28"/>
      <c r="H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c r="HI350" s="28"/>
      <c r="HJ350" s="28"/>
      <c r="HK350" s="28"/>
      <c r="HL350" s="28"/>
      <c r="HM350" s="28"/>
      <c r="HN350" s="28"/>
      <c r="HO350" s="28"/>
      <c r="HP350" s="28"/>
      <c r="HQ350" s="28"/>
      <c r="HR350" s="28"/>
      <c r="HS350" s="28"/>
      <c r="HT350" s="28"/>
      <c r="HU350" s="28"/>
      <c r="HV350" s="28"/>
      <c r="HW350" s="28"/>
      <c r="HX350" s="28"/>
      <c r="HY350" s="28"/>
      <c r="HZ350" s="28"/>
      <c r="IA350" s="28"/>
      <c r="IB350" s="28"/>
      <c r="IC350" s="28"/>
      <c r="ID350" s="28"/>
      <c r="IE350" s="28"/>
      <c r="IF350" s="28"/>
      <c r="IG350" s="28"/>
      <c r="IH350" s="28"/>
      <c r="II350" s="28"/>
      <c r="IJ350" s="28"/>
      <c r="IK350" s="28"/>
      <c r="IL350" s="28"/>
      <c r="IM350" s="28"/>
      <c r="IN350" s="28"/>
      <c r="IO350" s="28"/>
      <c r="IP350" s="28"/>
      <c r="IQ350" s="28"/>
      <c r="IR350" s="28"/>
    </row>
    <row r="351" spans="2:252" x14ac:dyDescent="0.25">
      <c r="B351" s="28"/>
      <c r="C351" s="28"/>
      <c r="D351" s="28"/>
      <c r="E351" s="28"/>
      <c r="F351" s="28"/>
      <c r="G351" s="28"/>
      <c r="H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c r="HI351" s="28"/>
      <c r="HJ351" s="28"/>
      <c r="HK351" s="28"/>
      <c r="HL351" s="28"/>
      <c r="HM351" s="28"/>
      <c r="HN351" s="28"/>
      <c r="HO351" s="28"/>
      <c r="HP351" s="28"/>
      <c r="HQ351" s="28"/>
      <c r="HR351" s="28"/>
      <c r="HS351" s="28"/>
      <c r="HT351" s="28"/>
      <c r="HU351" s="28"/>
      <c r="HV351" s="28"/>
      <c r="HW351" s="28"/>
      <c r="HX351" s="28"/>
      <c r="HY351" s="28"/>
      <c r="HZ351" s="28"/>
      <c r="IA351" s="28"/>
      <c r="IB351" s="28"/>
      <c r="IC351" s="28"/>
      <c r="ID351" s="28"/>
      <c r="IE351" s="28"/>
      <c r="IF351" s="28"/>
      <c r="IG351" s="28"/>
      <c r="IH351" s="28"/>
      <c r="II351" s="28"/>
      <c r="IJ351" s="28"/>
      <c r="IK351" s="28"/>
      <c r="IL351" s="28"/>
      <c r="IM351" s="28"/>
      <c r="IN351" s="28"/>
      <c r="IO351" s="28"/>
      <c r="IP351" s="28"/>
      <c r="IQ351" s="28"/>
      <c r="IR351" s="28"/>
    </row>
    <row r="352" spans="2:252" x14ac:dyDescent="0.25">
      <c r="B352" s="28"/>
      <c r="C352" s="28"/>
      <c r="D352" s="28"/>
      <c r="E352" s="28"/>
      <c r="F352" s="28"/>
      <c r="G352" s="28"/>
      <c r="H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c r="HI352" s="28"/>
      <c r="HJ352" s="28"/>
      <c r="HK352" s="28"/>
      <c r="HL352" s="28"/>
      <c r="HM352" s="28"/>
      <c r="HN352" s="28"/>
      <c r="HO352" s="28"/>
      <c r="HP352" s="28"/>
      <c r="HQ352" s="28"/>
      <c r="HR352" s="28"/>
      <c r="HS352" s="28"/>
      <c r="HT352" s="28"/>
      <c r="HU352" s="28"/>
      <c r="HV352" s="28"/>
      <c r="HW352" s="28"/>
      <c r="HX352" s="28"/>
      <c r="HY352" s="28"/>
      <c r="HZ352" s="28"/>
      <c r="IA352" s="28"/>
      <c r="IB352" s="28"/>
      <c r="IC352" s="28"/>
      <c r="ID352" s="28"/>
      <c r="IE352" s="28"/>
      <c r="IF352" s="28"/>
      <c r="IG352" s="28"/>
      <c r="IH352" s="28"/>
      <c r="II352" s="28"/>
      <c r="IJ352" s="28"/>
      <c r="IK352" s="28"/>
      <c r="IL352" s="28"/>
      <c r="IM352" s="28"/>
      <c r="IN352" s="28"/>
      <c r="IO352" s="28"/>
      <c r="IP352" s="28"/>
      <c r="IQ352" s="28"/>
      <c r="IR352" s="28"/>
    </row>
    <row r="353" spans="2:252" x14ac:dyDescent="0.25">
      <c r="B353" s="28"/>
      <c r="C353" s="28"/>
      <c r="D353" s="28"/>
      <c r="E353" s="28"/>
      <c r="F353" s="28"/>
      <c r="G353" s="28"/>
      <c r="H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c r="HI353" s="28"/>
      <c r="HJ353" s="28"/>
      <c r="HK353" s="28"/>
      <c r="HL353" s="28"/>
      <c r="HM353" s="28"/>
      <c r="HN353" s="28"/>
      <c r="HO353" s="28"/>
      <c r="HP353" s="28"/>
      <c r="HQ353" s="28"/>
      <c r="HR353" s="28"/>
      <c r="HS353" s="28"/>
      <c r="HT353" s="28"/>
      <c r="HU353" s="28"/>
      <c r="HV353" s="28"/>
      <c r="HW353" s="28"/>
      <c r="HX353" s="28"/>
      <c r="HY353" s="28"/>
      <c r="HZ353" s="28"/>
      <c r="IA353" s="28"/>
      <c r="IB353" s="28"/>
      <c r="IC353" s="28"/>
      <c r="ID353" s="28"/>
      <c r="IE353" s="28"/>
      <c r="IF353" s="28"/>
      <c r="IG353" s="28"/>
      <c r="IH353" s="28"/>
      <c r="II353" s="28"/>
      <c r="IJ353" s="28"/>
      <c r="IK353" s="28"/>
      <c r="IL353" s="28"/>
      <c r="IM353" s="28"/>
      <c r="IN353" s="28"/>
      <c r="IO353" s="28"/>
      <c r="IP353" s="28"/>
      <c r="IQ353" s="28"/>
      <c r="IR353" s="28"/>
    </row>
    <row r="354" spans="2:252" x14ac:dyDescent="0.25">
      <c r="B354" s="28"/>
      <c r="C354" s="28"/>
      <c r="D354" s="28"/>
      <c r="E354" s="28"/>
      <c r="F354" s="28"/>
      <c r="G354" s="28"/>
      <c r="H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c r="HI354" s="28"/>
      <c r="HJ354" s="28"/>
      <c r="HK354" s="28"/>
      <c r="HL354" s="28"/>
      <c r="HM354" s="28"/>
      <c r="HN354" s="28"/>
      <c r="HO354" s="28"/>
      <c r="HP354" s="28"/>
      <c r="HQ354" s="28"/>
      <c r="HR354" s="28"/>
      <c r="HS354" s="28"/>
      <c r="HT354" s="28"/>
      <c r="HU354" s="28"/>
      <c r="HV354" s="28"/>
      <c r="HW354" s="28"/>
      <c r="HX354" s="28"/>
      <c r="HY354" s="28"/>
      <c r="HZ354" s="28"/>
      <c r="IA354" s="28"/>
      <c r="IB354" s="28"/>
      <c r="IC354" s="28"/>
      <c r="ID354" s="28"/>
      <c r="IE354" s="28"/>
      <c r="IF354" s="28"/>
      <c r="IG354" s="28"/>
      <c r="IH354" s="28"/>
      <c r="II354" s="28"/>
      <c r="IJ354" s="28"/>
      <c r="IK354" s="28"/>
      <c r="IL354" s="28"/>
      <c r="IM354" s="28"/>
      <c r="IN354" s="28"/>
      <c r="IO354" s="28"/>
      <c r="IP354" s="28"/>
      <c r="IQ354" s="28"/>
      <c r="IR354" s="28"/>
    </row>
    <row r="355" spans="2:252" x14ac:dyDescent="0.25">
      <c r="B355" s="28"/>
      <c r="C355" s="28"/>
      <c r="D355" s="28"/>
      <c r="E355" s="28"/>
      <c r="F355" s="28"/>
      <c r="G355" s="28"/>
      <c r="H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c r="HI355" s="28"/>
      <c r="HJ355" s="28"/>
      <c r="HK355" s="28"/>
      <c r="HL355" s="28"/>
      <c r="HM355" s="28"/>
      <c r="HN355" s="28"/>
      <c r="HO355" s="28"/>
      <c r="HP355" s="28"/>
      <c r="HQ355" s="28"/>
      <c r="HR355" s="28"/>
      <c r="HS355" s="28"/>
      <c r="HT355" s="28"/>
      <c r="HU355" s="28"/>
      <c r="HV355" s="28"/>
      <c r="HW355" s="28"/>
      <c r="HX355" s="28"/>
      <c r="HY355" s="28"/>
      <c r="HZ355" s="28"/>
      <c r="IA355" s="28"/>
      <c r="IB355" s="28"/>
      <c r="IC355" s="28"/>
      <c r="ID355" s="28"/>
      <c r="IE355" s="28"/>
      <c r="IF355" s="28"/>
      <c r="IG355" s="28"/>
      <c r="IH355" s="28"/>
      <c r="II355" s="28"/>
      <c r="IJ355" s="28"/>
      <c r="IK355" s="28"/>
      <c r="IL355" s="28"/>
      <c r="IM355" s="28"/>
      <c r="IN355" s="28"/>
      <c r="IO355" s="28"/>
      <c r="IP355" s="28"/>
      <c r="IQ355" s="28"/>
      <c r="IR355" s="28"/>
    </row>
    <row r="356" spans="2:252" x14ac:dyDescent="0.25">
      <c r="B356" s="28"/>
      <c r="C356" s="28"/>
      <c r="D356" s="28"/>
      <c r="E356" s="28"/>
      <c r="F356" s="28"/>
      <c r="G356" s="28"/>
      <c r="H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c r="HI356" s="28"/>
      <c r="HJ356" s="28"/>
      <c r="HK356" s="28"/>
      <c r="HL356" s="28"/>
      <c r="HM356" s="28"/>
      <c r="HN356" s="28"/>
      <c r="HO356" s="28"/>
      <c r="HP356" s="28"/>
      <c r="HQ356" s="28"/>
      <c r="HR356" s="28"/>
      <c r="HS356" s="28"/>
      <c r="HT356" s="28"/>
      <c r="HU356" s="28"/>
      <c r="HV356" s="28"/>
      <c r="HW356" s="28"/>
      <c r="HX356" s="28"/>
      <c r="HY356" s="28"/>
      <c r="HZ356" s="28"/>
      <c r="IA356" s="28"/>
      <c r="IB356" s="28"/>
      <c r="IC356" s="28"/>
      <c r="ID356" s="28"/>
      <c r="IE356" s="28"/>
      <c r="IF356" s="28"/>
      <c r="IG356" s="28"/>
      <c r="IH356" s="28"/>
      <c r="II356" s="28"/>
      <c r="IJ356" s="28"/>
      <c r="IK356" s="28"/>
      <c r="IL356" s="28"/>
      <c r="IM356" s="28"/>
      <c r="IN356" s="28"/>
      <c r="IO356" s="28"/>
      <c r="IP356" s="28"/>
      <c r="IQ356" s="28"/>
      <c r="IR356" s="28"/>
    </row>
    <row r="357" spans="2:252" x14ac:dyDescent="0.25">
      <c r="B357" s="28"/>
      <c r="C357" s="28"/>
      <c r="D357" s="28"/>
      <c r="E357" s="28"/>
      <c r="F357" s="28"/>
      <c r="G357" s="28"/>
      <c r="H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c r="HI357" s="28"/>
      <c r="HJ357" s="28"/>
      <c r="HK357" s="28"/>
      <c r="HL357" s="28"/>
      <c r="HM357" s="28"/>
      <c r="HN357" s="28"/>
      <c r="HO357" s="28"/>
      <c r="HP357" s="28"/>
      <c r="HQ357" s="28"/>
      <c r="HR357" s="28"/>
      <c r="HS357" s="28"/>
      <c r="HT357" s="28"/>
      <c r="HU357" s="28"/>
      <c r="HV357" s="28"/>
      <c r="HW357" s="28"/>
      <c r="HX357" s="28"/>
      <c r="HY357" s="28"/>
      <c r="HZ357" s="28"/>
      <c r="IA357" s="28"/>
      <c r="IB357" s="28"/>
      <c r="IC357" s="28"/>
      <c r="ID357" s="28"/>
      <c r="IE357" s="28"/>
      <c r="IF357" s="28"/>
      <c r="IG357" s="28"/>
      <c r="IH357" s="28"/>
      <c r="II357" s="28"/>
      <c r="IJ357" s="28"/>
      <c r="IK357" s="28"/>
      <c r="IL357" s="28"/>
      <c r="IM357" s="28"/>
      <c r="IN357" s="28"/>
      <c r="IO357" s="28"/>
      <c r="IP357" s="28"/>
      <c r="IQ357" s="28"/>
      <c r="IR357" s="28"/>
    </row>
    <row r="358" spans="2:252" x14ac:dyDescent="0.25">
      <c r="B358" s="28"/>
      <c r="C358" s="28"/>
      <c r="D358" s="28"/>
      <c r="E358" s="28"/>
      <c r="F358" s="28"/>
      <c r="G358" s="28"/>
      <c r="H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c r="GV358" s="28"/>
      <c r="GW358" s="28"/>
      <c r="GX358" s="28"/>
      <c r="GY358" s="28"/>
      <c r="GZ358" s="28"/>
      <c r="HA358" s="28"/>
      <c r="HB358" s="28"/>
      <c r="HC358" s="28"/>
      <c r="HD358" s="28"/>
      <c r="HE358" s="28"/>
      <c r="HF358" s="28"/>
      <c r="HG358" s="28"/>
      <c r="HH358" s="28"/>
      <c r="HI358" s="28"/>
      <c r="HJ358" s="28"/>
      <c r="HK358" s="28"/>
      <c r="HL358" s="28"/>
      <c r="HM358" s="28"/>
      <c r="HN358" s="28"/>
      <c r="HO358" s="28"/>
      <c r="HP358" s="28"/>
      <c r="HQ358" s="28"/>
      <c r="HR358" s="28"/>
      <c r="HS358" s="28"/>
      <c r="HT358" s="28"/>
      <c r="HU358" s="28"/>
      <c r="HV358" s="28"/>
      <c r="HW358" s="28"/>
      <c r="HX358" s="28"/>
      <c r="HY358" s="28"/>
      <c r="HZ358" s="28"/>
      <c r="IA358" s="28"/>
      <c r="IB358" s="28"/>
      <c r="IC358" s="28"/>
      <c r="ID358" s="28"/>
      <c r="IE358" s="28"/>
      <c r="IF358" s="28"/>
      <c r="IG358" s="28"/>
      <c r="IH358" s="28"/>
      <c r="II358" s="28"/>
      <c r="IJ358" s="28"/>
      <c r="IK358" s="28"/>
      <c r="IL358" s="28"/>
      <c r="IM358" s="28"/>
      <c r="IN358" s="28"/>
      <c r="IO358" s="28"/>
      <c r="IP358" s="28"/>
      <c r="IQ358" s="28"/>
      <c r="IR358" s="28"/>
    </row>
    <row r="359" spans="2:252" x14ac:dyDescent="0.25">
      <c r="B359" s="28"/>
      <c r="C359" s="28"/>
      <c r="D359" s="28"/>
      <c r="E359" s="28"/>
      <c r="F359" s="28"/>
      <c r="G359" s="28"/>
      <c r="H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c r="HI359" s="28"/>
      <c r="HJ359" s="28"/>
      <c r="HK359" s="28"/>
      <c r="HL359" s="28"/>
      <c r="HM359" s="28"/>
      <c r="HN359" s="28"/>
      <c r="HO359" s="28"/>
      <c r="HP359" s="28"/>
      <c r="HQ359" s="28"/>
      <c r="HR359" s="28"/>
      <c r="HS359" s="28"/>
      <c r="HT359" s="28"/>
      <c r="HU359" s="28"/>
      <c r="HV359" s="28"/>
      <c r="HW359" s="28"/>
      <c r="HX359" s="28"/>
      <c r="HY359" s="28"/>
      <c r="HZ359" s="28"/>
      <c r="IA359" s="28"/>
      <c r="IB359" s="28"/>
      <c r="IC359" s="28"/>
      <c r="ID359" s="28"/>
      <c r="IE359" s="28"/>
      <c r="IF359" s="28"/>
      <c r="IG359" s="28"/>
      <c r="IH359" s="28"/>
      <c r="II359" s="28"/>
      <c r="IJ359" s="28"/>
      <c r="IK359" s="28"/>
      <c r="IL359" s="28"/>
      <c r="IM359" s="28"/>
      <c r="IN359" s="28"/>
      <c r="IO359" s="28"/>
      <c r="IP359" s="28"/>
      <c r="IQ359" s="28"/>
      <c r="IR359" s="28"/>
    </row>
    <row r="360" spans="2:252" x14ac:dyDescent="0.25">
      <c r="B360" s="28"/>
      <c r="C360" s="28"/>
      <c r="D360" s="28"/>
      <c r="E360" s="28"/>
      <c r="F360" s="28"/>
      <c r="G360" s="28"/>
      <c r="H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c r="HI360" s="28"/>
      <c r="HJ360" s="28"/>
      <c r="HK360" s="28"/>
      <c r="HL360" s="28"/>
      <c r="HM360" s="28"/>
      <c r="HN360" s="28"/>
      <c r="HO360" s="28"/>
      <c r="HP360" s="28"/>
      <c r="HQ360" s="28"/>
      <c r="HR360" s="28"/>
      <c r="HS360" s="28"/>
      <c r="HT360" s="28"/>
      <c r="HU360" s="28"/>
      <c r="HV360" s="28"/>
      <c r="HW360" s="28"/>
      <c r="HX360" s="28"/>
      <c r="HY360" s="28"/>
      <c r="HZ360" s="28"/>
      <c r="IA360" s="28"/>
      <c r="IB360" s="28"/>
      <c r="IC360" s="28"/>
      <c r="ID360" s="28"/>
      <c r="IE360" s="28"/>
      <c r="IF360" s="28"/>
      <c r="IG360" s="28"/>
      <c r="IH360" s="28"/>
      <c r="II360" s="28"/>
      <c r="IJ360" s="28"/>
      <c r="IK360" s="28"/>
      <c r="IL360" s="28"/>
      <c r="IM360" s="28"/>
      <c r="IN360" s="28"/>
      <c r="IO360" s="28"/>
      <c r="IP360" s="28"/>
      <c r="IQ360" s="28"/>
      <c r="IR360" s="28"/>
    </row>
    <row r="361" spans="2:252" x14ac:dyDescent="0.25">
      <c r="B361" s="28"/>
      <c r="C361" s="28"/>
      <c r="D361" s="28"/>
      <c r="E361" s="28"/>
      <c r="F361" s="28"/>
      <c r="G361" s="28"/>
      <c r="H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c r="HI361" s="28"/>
      <c r="HJ361" s="28"/>
      <c r="HK361" s="28"/>
      <c r="HL361" s="28"/>
      <c r="HM361" s="28"/>
      <c r="HN361" s="28"/>
      <c r="HO361" s="28"/>
      <c r="HP361" s="28"/>
      <c r="HQ361" s="28"/>
      <c r="HR361" s="28"/>
      <c r="HS361" s="28"/>
      <c r="HT361" s="28"/>
      <c r="HU361" s="28"/>
      <c r="HV361" s="28"/>
      <c r="HW361" s="28"/>
      <c r="HX361" s="28"/>
      <c r="HY361" s="28"/>
      <c r="HZ361" s="28"/>
      <c r="IA361" s="28"/>
      <c r="IB361" s="28"/>
      <c r="IC361" s="28"/>
      <c r="ID361" s="28"/>
      <c r="IE361" s="28"/>
      <c r="IF361" s="28"/>
      <c r="IG361" s="28"/>
      <c r="IH361" s="28"/>
      <c r="II361" s="28"/>
      <c r="IJ361" s="28"/>
      <c r="IK361" s="28"/>
      <c r="IL361" s="28"/>
      <c r="IM361" s="28"/>
      <c r="IN361" s="28"/>
      <c r="IO361" s="28"/>
      <c r="IP361" s="28"/>
      <c r="IQ361" s="28"/>
      <c r="IR361" s="28"/>
    </row>
    <row r="362" spans="2:252" x14ac:dyDescent="0.25">
      <c r="B362" s="28"/>
      <c r="C362" s="28"/>
      <c r="D362" s="28"/>
      <c r="E362" s="28"/>
      <c r="F362" s="28"/>
      <c r="G362" s="28"/>
      <c r="H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c r="GV362" s="28"/>
      <c r="GW362" s="28"/>
      <c r="GX362" s="28"/>
      <c r="GY362" s="28"/>
      <c r="GZ362" s="28"/>
      <c r="HA362" s="28"/>
      <c r="HB362" s="28"/>
      <c r="HC362" s="28"/>
      <c r="HD362" s="28"/>
      <c r="HE362" s="28"/>
      <c r="HF362" s="28"/>
      <c r="HG362" s="28"/>
      <c r="HH362" s="28"/>
      <c r="HI362" s="28"/>
      <c r="HJ362" s="28"/>
      <c r="HK362" s="28"/>
      <c r="HL362" s="28"/>
      <c r="HM362" s="28"/>
      <c r="HN362" s="28"/>
      <c r="HO362" s="28"/>
      <c r="HP362" s="28"/>
      <c r="HQ362" s="28"/>
      <c r="HR362" s="28"/>
      <c r="HS362" s="28"/>
      <c r="HT362" s="28"/>
      <c r="HU362" s="28"/>
      <c r="HV362" s="28"/>
      <c r="HW362" s="28"/>
      <c r="HX362" s="28"/>
      <c r="HY362" s="28"/>
      <c r="HZ362" s="28"/>
      <c r="IA362" s="28"/>
      <c r="IB362" s="28"/>
      <c r="IC362" s="28"/>
      <c r="ID362" s="28"/>
      <c r="IE362" s="28"/>
      <c r="IF362" s="28"/>
      <c r="IG362" s="28"/>
      <c r="IH362" s="28"/>
      <c r="II362" s="28"/>
      <c r="IJ362" s="28"/>
      <c r="IK362" s="28"/>
      <c r="IL362" s="28"/>
      <c r="IM362" s="28"/>
      <c r="IN362" s="28"/>
      <c r="IO362" s="28"/>
      <c r="IP362" s="28"/>
      <c r="IQ362" s="28"/>
      <c r="IR362" s="28"/>
    </row>
    <row r="363" spans="2:252" x14ac:dyDescent="0.25">
      <c r="B363" s="28"/>
      <c r="C363" s="28"/>
      <c r="D363" s="28"/>
      <c r="E363" s="28"/>
      <c r="F363" s="28"/>
      <c r="G363" s="28"/>
      <c r="H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c r="HI363" s="28"/>
      <c r="HJ363" s="28"/>
      <c r="HK363" s="28"/>
      <c r="HL363" s="28"/>
      <c r="HM363" s="28"/>
      <c r="HN363" s="28"/>
      <c r="HO363" s="28"/>
      <c r="HP363" s="28"/>
      <c r="HQ363" s="28"/>
      <c r="HR363" s="28"/>
      <c r="HS363" s="28"/>
      <c r="HT363" s="28"/>
      <c r="HU363" s="28"/>
      <c r="HV363" s="28"/>
      <c r="HW363" s="28"/>
      <c r="HX363" s="28"/>
      <c r="HY363" s="28"/>
      <c r="HZ363" s="28"/>
      <c r="IA363" s="28"/>
      <c r="IB363" s="28"/>
      <c r="IC363" s="28"/>
      <c r="ID363" s="28"/>
      <c r="IE363" s="28"/>
      <c r="IF363" s="28"/>
      <c r="IG363" s="28"/>
      <c r="IH363" s="28"/>
      <c r="II363" s="28"/>
      <c r="IJ363" s="28"/>
      <c r="IK363" s="28"/>
      <c r="IL363" s="28"/>
      <c r="IM363" s="28"/>
      <c r="IN363" s="28"/>
      <c r="IO363" s="28"/>
      <c r="IP363" s="28"/>
      <c r="IQ363" s="28"/>
      <c r="IR363" s="28"/>
    </row>
    <row r="364" spans="2:252" x14ac:dyDescent="0.25">
      <c r="B364" s="28"/>
      <c r="C364" s="28"/>
      <c r="D364" s="28"/>
      <c r="E364" s="28"/>
      <c r="F364" s="28"/>
      <c r="G364" s="28"/>
      <c r="H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c r="GV364" s="28"/>
      <c r="GW364" s="28"/>
      <c r="GX364" s="28"/>
      <c r="GY364" s="28"/>
      <c r="GZ364" s="28"/>
      <c r="HA364" s="28"/>
      <c r="HB364" s="28"/>
      <c r="HC364" s="28"/>
      <c r="HD364" s="28"/>
      <c r="HE364" s="28"/>
      <c r="HF364" s="28"/>
      <c r="HG364" s="28"/>
      <c r="HH364" s="28"/>
      <c r="HI364" s="28"/>
      <c r="HJ364" s="28"/>
      <c r="HK364" s="28"/>
      <c r="HL364" s="28"/>
      <c r="HM364" s="28"/>
      <c r="HN364" s="28"/>
      <c r="HO364" s="28"/>
      <c r="HP364" s="28"/>
      <c r="HQ364" s="28"/>
      <c r="HR364" s="28"/>
      <c r="HS364" s="28"/>
      <c r="HT364" s="28"/>
      <c r="HU364" s="28"/>
      <c r="HV364" s="28"/>
      <c r="HW364" s="28"/>
      <c r="HX364" s="28"/>
      <c r="HY364" s="28"/>
      <c r="HZ364" s="28"/>
      <c r="IA364" s="28"/>
      <c r="IB364" s="28"/>
      <c r="IC364" s="28"/>
      <c r="ID364" s="28"/>
      <c r="IE364" s="28"/>
      <c r="IF364" s="28"/>
      <c r="IG364" s="28"/>
      <c r="IH364" s="28"/>
      <c r="II364" s="28"/>
      <c r="IJ364" s="28"/>
      <c r="IK364" s="28"/>
      <c r="IL364" s="28"/>
      <c r="IM364" s="28"/>
      <c r="IN364" s="28"/>
      <c r="IO364" s="28"/>
      <c r="IP364" s="28"/>
      <c r="IQ364" s="28"/>
      <c r="IR364" s="28"/>
    </row>
    <row r="365" spans="2:252" x14ac:dyDescent="0.25">
      <c r="B365" s="28"/>
      <c r="C365" s="28"/>
      <c r="D365" s="28"/>
      <c r="E365" s="28"/>
      <c r="F365" s="28"/>
      <c r="G365" s="28"/>
      <c r="H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c r="GV365" s="28"/>
      <c r="GW365" s="28"/>
      <c r="GX365" s="28"/>
      <c r="GY365" s="28"/>
      <c r="GZ365" s="28"/>
      <c r="HA365" s="28"/>
      <c r="HB365" s="28"/>
      <c r="HC365" s="28"/>
      <c r="HD365" s="28"/>
      <c r="HE365" s="28"/>
      <c r="HF365" s="28"/>
      <c r="HG365" s="28"/>
      <c r="HH365" s="28"/>
      <c r="HI365" s="28"/>
      <c r="HJ365" s="28"/>
      <c r="HK365" s="28"/>
      <c r="HL365" s="28"/>
      <c r="HM365" s="28"/>
      <c r="HN365" s="28"/>
      <c r="HO365" s="28"/>
      <c r="HP365" s="28"/>
      <c r="HQ365" s="28"/>
      <c r="HR365" s="28"/>
      <c r="HS365" s="28"/>
      <c r="HT365" s="28"/>
      <c r="HU365" s="28"/>
      <c r="HV365" s="28"/>
      <c r="HW365" s="28"/>
      <c r="HX365" s="28"/>
      <c r="HY365" s="28"/>
      <c r="HZ365" s="28"/>
      <c r="IA365" s="28"/>
      <c r="IB365" s="28"/>
      <c r="IC365" s="28"/>
      <c r="ID365" s="28"/>
      <c r="IE365" s="28"/>
      <c r="IF365" s="28"/>
      <c r="IG365" s="28"/>
      <c r="IH365" s="28"/>
      <c r="II365" s="28"/>
      <c r="IJ365" s="28"/>
      <c r="IK365" s="28"/>
      <c r="IL365" s="28"/>
      <c r="IM365" s="28"/>
      <c r="IN365" s="28"/>
      <c r="IO365" s="28"/>
      <c r="IP365" s="28"/>
      <c r="IQ365" s="28"/>
      <c r="IR365" s="28"/>
    </row>
    <row r="366" spans="2:252" x14ac:dyDescent="0.25">
      <c r="B366" s="28"/>
      <c r="C366" s="28"/>
      <c r="D366" s="28"/>
      <c r="E366" s="28"/>
      <c r="F366" s="28"/>
      <c r="G366" s="28"/>
      <c r="H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c r="HI366" s="28"/>
      <c r="HJ366" s="28"/>
      <c r="HK366" s="28"/>
      <c r="HL366" s="28"/>
      <c r="HM366" s="28"/>
      <c r="HN366" s="28"/>
      <c r="HO366" s="28"/>
      <c r="HP366" s="28"/>
      <c r="HQ366" s="28"/>
      <c r="HR366" s="28"/>
      <c r="HS366" s="28"/>
      <c r="HT366" s="28"/>
      <c r="HU366" s="28"/>
      <c r="HV366" s="28"/>
      <c r="HW366" s="28"/>
      <c r="HX366" s="28"/>
      <c r="HY366" s="28"/>
      <c r="HZ366" s="28"/>
      <c r="IA366" s="28"/>
      <c r="IB366" s="28"/>
      <c r="IC366" s="28"/>
      <c r="ID366" s="28"/>
      <c r="IE366" s="28"/>
      <c r="IF366" s="28"/>
      <c r="IG366" s="28"/>
      <c r="IH366" s="28"/>
      <c r="II366" s="28"/>
      <c r="IJ366" s="28"/>
      <c r="IK366" s="28"/>
      <c r="IL366" s="28"/>
      <c r="IM366" s="28"/>
      <c r="IN366" s="28"/>
      <c r="IO366" s="28"/>
      <c r="IP366" s="28"/>
      <c r="IQ366" s="28"/>
      <c r="IR366" s="28"/>
    </row>
    <row r="367" spans="2:252" x14ac:dyDescent="0.25">
      <c r="B367" s="28"/>
      <c r="C367" s="28"/>
      <c r="D367" s="28"/>
      <c r="E367" s="28"/>
      <c r="F367" s="28"/>
      <c r="G367" s="28"/>
      <c r="H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c r="HI367" s="28"/>
      <c r="HJ367" s="28"/>
      <c r="HK367" s="28"/>
      <c r="HL367" s="28"/>
      <c r="HM367" s="28"/>
      <c r="HN367" s="28"/>
      <c r="HO367" s="28"/>
      <c r="HP367" s="28"/>
      <c r="HQ367" s="28"/>
      <c r="HR367" s="28"/>
      <c r="HS367" s="28"/>
      <c r="HT367" s="28"/>
      <c r="HU367" s="28"/>
      <c r="HV367" s="28"/>
      <c r="HW367" s="28"/>
      <c r="HX367" s="28"/>
      <c r="HY367" s="28"/>
      <c r="HZ367" s="28"/>
      <c r="IA367" s="28"/>
      <c r="IB367" s="28"/>
      <c r="IC367" s="28"/>
      <c r="ID367" s="28"/>
      <c r="IE367" s="28"/>
      <c r="IF367" s="28"/>
      <c r="IG367" s="28"/>
      <c r="IH367" s="28"/>
      <c r="II367" s="28"/>
      <c r="IJ367" s="28"/>
      <c r="IK367" s="28"/>
      <c r="IL367" s="28"/>
      <c r="IM367" s="28"/>
      <c r="IN367" s="28"/>
      <c r="IO367" s="28"/>
      <c r="IP367" s="28"/>
      <c r="IQ367" s="28"/>
      <c r="IR367" s="28"/>
    </row>
    <row r="368" spans="2:252" x14ac:dyDescent="0.25">
      <c r="B368" s="28"/>
      <c r="C368" s="28"/>
      <c r="D368" s="28"/>
      <c r="E368" s="28"/>
      <c r="F368" s="28"/>
      <c r="G368" s="28"/>
      <c r="H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c r="HI368" s="28"/>
      <c r="HJ368" s="28"/>
      <c r="HK368" s="28"/>
      <c r="HL368" s="28"/>
      <c r="HM368" s="28"/>
      <c r="HN368" s="28"/>
      <c r="HO368" s="28"/>
      <c r="HP368" s="28"/>
      <c r="HQ368" s="28"/>
      <c r="HR368" s="28"/>
      <c r="HS368" s="28"/>
      <c r="HT368" s="28"/>
      <c r="HU368" s="28"/>
      <c r="HV368" s="28"/>
      <c r="HW368" s="28"/>
      <c r="HX368" s="28"/>
      <c r="HY368" s="28"/>
      <c r="HZ368" s="28"/>
      <c r="IA368" s="28"/>
      <c r="IB368" s="28"/>
      <c r="IC368" s="28"/>
      <c r="ID368" s="28"/>
      <c r="IE368" s="28"/>
      <c r="IF368" s="28"/>
      <c r="IG368" s="28"/>
      <c r="IH368" s="28"/>
      <c r="II368" s="28"/>
      <c r="IJ368" s="28"/>
      <c r="IK368" s="28"/>
      <c r="IL368" s="28"/>
      <c r="IM368" s="28"/>
      <c r="IN368" s="28"/>
      <c r="IO368" s="28"/>
      <c r="IP368" s="28"/>
      <c r="IQ368" s="28"/>
      <c r="IR368" s="28"/>
    </row>
    <row r="369" spans="2:252" x14ac:dyDescent="0.25">
      <c r="B369" s="28"/>
      <c r="C369" s="28"/>
      <c r="D369" s="28"/>
      <c r="E369" s="28"/>
      <c r="F369" s="28"/>
      <c r="G369" s="28"/>
      <c r="H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c r="HI369" s="28"/>
      <c r="HJ369" s="28"/>
      <c r="HK369" s="28"/>
      <c r="HL369" s="28"/>
      <c r="HM369" s="28"/>
      <c r="HN369" s="28"/>
      <c r="HO369" s="28"/>
      <c r="HP369" s="28"/>
      <c r="HQ369" s="28"/>
      <c r="HR369" s="28"/>
      <c r="HS369" s="28"/>
      <c r="HT369" s="28"/>
      <c r="HU369" s="28"/>
      <c r="HV369" s="28"/>
      <c r="HW369" s="28"/>
      <c r="HX369" s="28"/>
      <c r="HY369" s="28"/>
      <c r="HZ369" s="28"/>
      <c r="IA369" s="28"/>
      <c r="IB369" s="28"/>
      <c r="IC369" s="28"/>
      <c r="ID369" s="28"/>
      <c r="IE369" s="28"/>
      <c r="IF369" s="28"/>
      <c r="IG369" s="28"/>
      <c r="IH369" s="28"/>
      <c r="II369" s="28"/>
      <c r="IJ369" s="28"/>
      <c r="IK369" s="28"/>
      <c r="IL369" s="28"/>
      <c r="IM369" s="28"/>
      <c r="IN369" s="28"/>
      <c r="IO369" s="28"/>
      <c r="IP369" s="28"/>
      <c r="IQ369" s="28"/>
      <c r="IR369" s="28"/>
    </row>
    <row r="370" spans="2:252" x14ac:dyDescent="0.25">
      <c r="B370" s="28"/>
      <c r="C370" s="28"/>
      <c r="D370" s="28"/>
      <c r="E370" s="28"/>
      <c r="F370" s="28"/>
      <c r="G370" s="28"/>
      <c r="H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c r="HI370" s="28"/>
      <c r="HJ370" s="28"/>
      <c r="HK370" s="28"/>
      <c r="HL370" s="28"/>
      <c r="HM370" s="28"/>
      <c r="HN370" s="28"/>
      <c r="HO370" s="28"/>
      <c r="HP370" s="28"/>
      <c r="HQ370" s="28"/>
      <c r="HR370" s="28"/>
      <c r="HS370" s="28"/>
      <c r="HT370" s="28"/>
      <c r="HU370" s="28"/>
      <c r="HV370" s="28"/>
      <c r="HW370" s="28"/>
      <c r="HX370" s="28"/>
      <c r="HY370" s="28"/>
      <c r="HZ370" s="28"/>
      <c r="IA370" s="28"/>
      <c r="IB370" s="28"/>
      <c r="IC370" s="28"/>
      <c r="ID370" s="28"/>
      <c r="IE370" s="28"/>
      <c r="IF370" s="28"/>
      <c r="IG370" s="28"/>
      <c r="IH370" s="28"/>
      <c r="II370" s="28"/>
      <c r="IJ370" s="28"/>
      <c r="IK370" s="28"/>
      <c r="IL370" s="28"/>
      <c r="IM370" s="28"/>
      <c r="IN370" s="28"/>
      <c r="IO370" s="28"/>
      <c r="IP370" s="28"/>
      <c r="IQ370" s="28"/>
      <c r="IR370" s="28"/>
    </row>
    <row r="371" spans="2:252" x14ac:dyDescent="0.25">
      <c r="B371" s="28"/>
      <c r="C371" s="28"/>
      <c r="D371" s="28"/>
      <c r="E371" s="28"/>
      <c r="F371" s="28"/>
      <c r="G371" s="28"/>
      <c r="H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c r="HI371" s="28"/>
      <c r="HJ371" s="28"/>
      <c r="HK371" s="28"/>
      <c r="HL371" s="28"/>
      <c r="HM371" s="28"/>
      <c r="HN371" s="28"/>
      <c r="HO371" s="28"/>
      <c r="HP371" s="28"/>
      <c r="HQ371" s="28"/>
      <c r="HR371" s="28"/>
      <c r="HS371" s="28"/>
      <c r="HT371" s="28"/>
      <c r="HU371" s="28"/>
      <c r="HV371" s="28"/>
      <c r="HW371" s="28"/>
      <c r="HX371" s="28"/>
      <c r="HY371" s="28"/>
      <c r="HZ371" s="28"/>
      <c r="IA371" s="28"/>
      <c r="IB371" s="28"/>
      <c r="IC371" s="28"/>
      <c r="ID371" s="28"/>
      <c r="IE371" s="28"/>
      <c r="IF371" s="28"/>
      <c r="IG371" s="28"/>
      <c r="IH371" s="28"/>
      <c r="II371" s="28"/>
      <c r="IJ371" s="28"/>
      <c r="IK371" s="28"/>
      <c r="IL371" s="28"/>
      <c r="IM371" s="28"/>
      <c r="IN371" s="28"/>
      <c r="IO371" s="28"/>
      <c r="IP371" s="28"/>
      <c r="IQ371" s="28"/>
      <c r="IR371" s="28"/>
    </row>
    <row r="372" spans="2:252" x14ac:dyDescent="0.25">
      <c r="B372" s="28"/>
      <c r="C372" s="28"/>
      <c r="D372" s="28"/>
      <c r="E372" s="28"/>
      <c r="F372" s="28"/>
      <c r="G372" s="28"/>
      <c r="H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c r="IE372" s="28"/>
      <c r="IF372" s="28"/>
      <c r="IG372" s="28"/>
      <c r="IH372" s="28"/>
      <c r="II372" s="28"/>
      <c r="IJ372" s="28"/>
      <c r="IK372" s="28"/>
      <c r="IL372" s="28"/>
      <c r="IM372" s="28"/>
      <c r="IN372" s="28"/>
      <c r="IO372" s="28"/>
      <c r="IP372" s="28"/>
      <c r="IQ372" s="28"/>
      <c r="IR372" s="28"/>
    </row>
    <row r="373" spans="2:252" x14ac:dyDescent="0.25">
      <c r="B373" s="28"/>
      <c r="C373" s="28"/>
      <c r="D373" s="28"/>
      <c r="E373" s="28"/>
      <c r="F373" s="28"/>
      <c r="G373" s="28"/>
      <c r="H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c r="GV373" s="28"/>
      <c r="GW373" s="28"/>
      <c r="GX373" s="28"/>
      <c r="GY373" s="28"/>
      <c r="GZ373" s="28"/>
      <c r="HA373" s="28"/>
      <c r="HB373" s="28"/>
      <c r="HC373" s="28"/>
      <c r="HD373" s="28"/>
      <c r="HE373" s="28"/>
      <c r="HF373" s="28"/>
      <c r="HG373" s="28"/>
      <c r="HH373" s="28"/>
      <c r="HI373" s="28"/>
      <c r="HJ373" s="28"/>
      <c r="HK373" s="28"/>
      <c r="HL373" s="28"/>
      <c r="HM373" s="28"/>
      <c r="HN373" s="28"/>
      <c r="HO373" s="28"/>
      <c r="HP373" s="28"/>
      <c r="HQ373" s="28"/>
      <c r="HR373" s="28"/>
      <c r="HS373" s="28"/>
      <c r="HT373" s="28"/>
      <c r="HU373" s="28"/>
      <c r="HV373" s="28"/>
      <c r="HW373" s="28"/>
      <c r="HX373" s="28"/>
      <c r="HY373" s="28"/>
      <c r="HZ373" s="28"/>
      <c r="IA373" s="28"/>
      <c r="IB373" s="28"/>
      <c r="IC373" s="28"/>
      <c r="ID373" s="28"/>
      <c r="IE373" s="28"/>
      <c r="IF373" s="28"/>
      <c r="IG373" s="28"/>
      <c r="IH373" s="28"/>
      <c r="II373" s="28"/>
      <c r="IJ373" s="28"/>
      <c r="IK373" s="28"/>
      <c r="IL373" s="28"/>
      <c r="IM373" s="28"/>
      <c r="IN373" s="28"/>
      <c r="IO373" s="28"/>
      <c r="IP373" s="28"/>
      <c r="IQ373" s="28"/>
      <c r="IR373" s="28"/>
    </row>
    <row r="374" spans="2:252" x14ac:dyDescent="0.25">
      <c r="B374" s="28"/>
      <c r="C374" s="28"/>
      <c r="D374" s="28"/>
      <c r="E374" s="28"/>
      <c r="F374" s="28"/>
      <c r="G374" s="28"/>
      <c r="H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c r="HI374" s="28"/>
      <c r="HJ374" s="28"/>
      <c r="HK374" s="28"/>
      <c r="HL374" s="28"/>
      <c r="HM374" s="28"/>
      <c r="HN374" s="28"/>
      <c r="HO374" s="28"/>
      <c r="HP374" s="28"/>
      <c r="HQ374" s="28"/>
      <c r="HR374" s="28"/>
      <c r="HS374" s="28"/>
      <c r="HT374" s="28"/>
      <c r="HU374" s="28"/>
      <c r="HV374" s="28"/>
      <c r="HW374" s="28"/>
      <c r="HX374" s="28"/>
      <c r="HY374" s="28"/>
      <c r="HZ374" s="28"/>
      <c r="IA374" s="28"/>
      <c r="IB374" s="28"/>
      <c r="IC374" s="28"/>
      <c r="ID374" s="28"/>
      <c r="IE374" s="28"/>
      <c r="IF374" s="28"/>
      <c r="IG374" s="28"/>
      <c r="IH374" s="28"/>
      <c r="II374" s="28"/>
      <c r="IJ374" s="28"/>
      <c r="IK374" s="28"/>
      <c r="IL374" s="28"/>
      <c r="IM374" s="28"/>
      <c r="IN374" s="28"/>
      <c r="IO374" s="28"/>
      <c r="IP374" s="28"/>
      <c r="IQ374" s="28"/>
      <c r="IR374" s="28"/>
    </row>
    <row r="375" spans="2:252" x14ac:dyDescent="0.25">
      <c r="B375" s="28"/>
      <c r="C375" s="28"/>
      <c r="D375" s="28"/>
      <c r="E375" s="28"/>
      <c r="F375" s="28"/>
      <c r="G375" s="28"/>
      <c r="H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c r="HI375" s="28"/>
      <c r="HJ375" s="28"/>
      <c r="HK375" s="28"/>
      <c r="HL375" s="28"/>
      <c r="HM375" s="28"/>
      <c r="HN375" s="28"/>
      <c r="HO375" s="28"/>
      <c r="HP375" s="28"/>
      <c r="HQ375" s="28"/>
      <c r="HR375" s="28"/>
      <c r="HS375" s="28"/>
      <c r="HT375" s="28"/>
      <c r="HU375" s="28"/>
      <c r="HV375" s="28"/>
      <c r="HW375" s="28"/>
      <c r="HX375" s="28"/>
      <c r="HY375" s="28"/>
      <c r="HZ375" s="28"/>
      <c r="IA375" s="28"/>
      <c r="IB375" s="28"/>
      <c r="IC375" s="28"/>
      <c r="ID375" s="28"/>
      <c r="IE375" s="28"/>
      <c r="IF375" s="28"/>
      <c r="IG375" s="28"/>
      <c r="IH375" s="28"/>
      <c r="II375" s="28"/>
      <c r="IJ375" s="28"/>
      <c r="IK375" s="28"/>
      <c r="IL375" s="28"/>
      <c r="IM375" s="28"/>
      <c r="IN375" s="28"/>
      <c r="IO375" s="28"/>
      <c r="IP375" s="28"/>
      <c r="IQ375" s="28"/>
      <c r="IR375" s="28"/>
    </row>
    <row r="376" spans="2:252" x14ac:dyDescent="0.25">
      <c r="B376" s="28"/>
      <c r="C376" s="28"/>
      <c r="D376" s="28"/>
      <c r="E376" s="28"/>
      <c r="F376" s="28"/>
      <c r="G376" s="28"/>
      <c r="H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c r="HI376" s="28"/>
      <c r="HJ376" s="28"/>
      <c r="HK376" s="28"/>
      <c r="HL376" s="28"/>
      <c r="HM376" s="28"/>
      <c r="HN376" s="28"/>
      <c r="HO376" s="28"/>
      <c r="HP376" s="28"/>
      <c r="HQ376" s="28"/>
      <c r="HR376" s="28"/>
      <c r="HS376" s="28"/>
      <c r="HT376" s="28"/>
      <c r="HU376" s="28"/>
      <c r="HV376" s="28"/>
      <c r="HW376" s="28"/>
      <c r="HX376" s="28"/>
      <c r="HY376" s="28"/>
      <c r="HZ376" s="28"/>
      <c r="IA376" s="28"/>
      <c r="IB376" s="28"/>
      <c r="IC376" s="28"/>
      <c r="ID376" s="28"/>
      <c r="IE376" s="28"/>
      <c r="IF376" s="28"/>
      <c r="IG376" s="28"/>
      <c r="IH376" s="28"/>
      <c r="II376" s="28"/>
      <c r="IJ376" s="28"/>
      <c r="IK376" s="28"/>
      <c r="IL376" s="28"/>
      <c r="IM376" s="28"/>
      <c r="IN376" s="28"/>
      <c r="IO376" s="28"/>
      <c r="IP376" s="28"/>
      <c r="IQ376" s="28"/>
      <c r="IR376" s="28"/>
    </row>
    <row r="377" spans="2:252" x14ac:dyDescent="0.25">
      <c r="B377" s="28"/>
      <c r="C377" s="28"/>
      <c r="D377" s="28"/>
      <c r="E377" s="28"/>
      <c r="F377" s="28"/>
      <c r="G377" s="28"/>
      <c r="H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c r="GV377" s="28"/>
      <c r="GW377" s="28"/>
      <c r="GX377" s="28"/>
      <c r="GY377" s="28"/>
      <c r="GZ377" s="28"/>
      <c r="HA377" s="28"/>
      <c r="HB377" s="28"/>
      <c r="HC377" s="28"/>
      <c r="HD377" s="28"/>
      <c r="HE377" s="28"/>
      <c r="HF377" s="28"/>
      <c r="HG377" s="28"/>
      <c r="HH377" s="28"/>
      <c r="HI377" s="28"/>
      <c r="HJ377" s="28"/>
      <c r="HK377" s="28"/>
      <c r="HL377" s="28"/>
      <c r="HM377" s="28"/>
      <c r="HN377" s="28"/>
      <c r="HO377" s="28"/>
      <c r="HP377" s="28"/>
      <c r="HQ377" s="28"/>
      <c r="HR377" s="28"/>
      <c r="HS377" s="28"/>
      <c r="HT377" s="28"/>
      <c r="HU377" s="28"/>
      <c r="HV377" s="28"/>
      <c r="HW377" s="28"/>
      <c r="HX377" s="28"/>
      <c r="HY377" s="28"/>
      <c r="HZ377" s="28"/>
      <c r="IA377" s="28"/>
      <c r="IB377" s="28"/>
      <c r="IC377" s="28"/>
      <c r="ID377" s="28"/>
      <c r="IE377" s="28"/>
      <c r="IF377" s="28"/>
      <c r="IG377" s="28"/>
      <c r="IH377" s="28"/>
      <c r="II377" s="28"/>
      <c r="IJ377" s="28"/>
      <c r="IK377" s="28"/>
      <c r="IL377" s="28"/>
      <c r="IM377" s="28"/>
      <c r="IN377" s="28"/>
      <c r="IO377" s="28"/>
      <c r="IP377" s="28"/>
      <c r="IQ377" s="28"/>
      <c r="IR377" s="28"/>
    </row>
    <row r="378" spans="2:252" x14ac:dyDescent="0.25">
      <c r="B378" s="28"/>
      <c r="C378" s="28"/>
      <c r="D378" s="28"/>
      <c r="E378" s="28"/>
      <c r="F378" s="28"/>
      <c r="G378" s="28"/>
      <c r="H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c r="HI378" s="28"/>
      <c r="HJ378" s="28"/>
      <c r="HK378" s="28"/>
      <c r="HL378" s="28"/>
      <c r="HM378" s="28"/>
      <c r="HN378" s="28"/>
      <c r="HO378" s="28"/>
      <c r="HP378" s="28"/>
      <c r="HQ378" s="28"/>
      <c r="HR378" s="28"/>
      <c r="HS378" s="28"/>
      <c r="HT378" s="28"/>
      <c r="HU378" s="28"/>
      <c r="HV378" s="28"/>
      <c r="HW378" s="28"/>
      <c r="HX378" s="28"/>
      <c r="HY378" s="28"/>
      <c r="HZ378" s="28"/>
      <c r="IA378" s="28"/>
      <c r="IB378" s="28"/>
      <c r="IC378" s="28"/>
      <c r="ID378" s="28"/>
      <c r="IE378" s="28"/>
      <c r="IF378" s="28"/>
      <c r="IG378" s="28"/>
      <c r="IH378" s="28"/>
      <c r="II378" s="28"/>
      <c r="IJ378" s="28"/>
      <c r="IK378" s="28"/>
      <c r="IL378" s="28"/>
      <c r="IM378" s="28"/>
      <c r="IN378" s="28"/>
      <c r="IO378" s="28"/>
      <c r="IP378" s="28"/>
      <c r="IQ378" s="28"/>
      <c r="IR378" s="28"/>
    </row>
    <row r="379" spans="2:252" x14ac:dyDescent="0.25">
      <c r="B379" s="28"/>
      <c r="C379" s="28"/>
      <c r="D379" s="28"/>
      <c r="E379" s="28"/>
      <c r="F379" s="28"/>
      <c r="G379" s="28"/>
      <c r="H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c r="GV379" s="28"/>
      <c r="GW379" s="28"/>
      <c r="GX379" s="28"/>
      <c r="GY379" s="28"/>
      <c r="GZ379" s="28"/>
      <c r="HA379" s="28"/>
      <c r="HB379" s="28"/>
      <c r="HC379" s="28"/>
      <c r="HD379" s="28"/>
      <c r="HE379" s="28"/>
      <c r="HF379" s="28"/>
      <c r="HG379" s="28"/>
      <c r="HH379" s="28"/>
      <c r="HI379" s="28"/>
      <c r="HJ379" s="28"/>
      <c r="HK379" s="28"/>
      <c r="HL379" s="28"/>
      <c r="HM379" s="28"/>
      <c r="HN379" s="28"/>
      <c r="HO379" s="28"/>
      <c r="HP379" s="28"/>
      <c r="HQ379" s="28"/>
      <c r="HR379" s="28"/>
      <c r="HS379" s="28"/>
      <c r="HT379" s="28"/>
      <c r="HU379" s="28"/>
      <c r="HV379" s="28"/>
      <c r="HW379" s="28"/>
      <c r="HX379" s="28"/>
      <c r="HY379" s="28"/>
      <c r="HZ379" s="28"/>
      <c r="IA379" s="28"/>
      <c r="IB379" s="28"/>
      <c r="IC379" s="28"/>
      <c r="ID379" s="28"/>
      <c r="IE379" s="28"/>
      <c r="IF379" s="28"/>
      <c r="IG379" s="28"/>
      <c r="IH379" s="28"/>
      <c r="II379" s="28"/>
      <c r="IJ379" s="28"/>
      <c r="IK379" s="28"/>
      <c r="IL379" s="28"/>
      <c r="IM379" s="28"/>
      <c r="IN379" s="28"/>
      <c r="IO379" s="28"/>
      <c r="IP379" s="28"/>
      <c r="IQ379" s="28"/>
      <c r="IR379" s="28"/>
    </row>
    <row r="380" spans="2:252" x14ac:dyDescent="0.25">
      <c r="B380" s="28"/>
      <c r="C380" s="28"/>
      <c r="D380" s="28"/>
      <c r="E380" s="28"/>
      <c r="F380" s="28"/>
      <c r="G380" s="28"/>
      <c r="H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c r="GV380" s="28"/>
      <c r="GW380" s="28"/>
      <c r="GX380" s="28"/>
      <c r="GY380" s="28"/>
      <c r="GZ380" s="28"/>
      <c r="HA380" s="28"/>
      <c r="HB380" s="28"/>
      <c r="HC380" s="28"/>
      <c r="HD380" s="28"/>
      <c r="HE380" s="28"/>
      <c r="HF380" s="28"/>
      <c r="HG380" s="28"/>
      <c r="HH380" s="28"/>
      <c r="HI380" s="28"/>
      <c r="HJ380" s="28"/>
      <c r="HK380" s="28"/>
      <c r="HL380" s="28"/>
      <c r="HM380" s="28"/>
      <c r="HN380" s="28"/>
      <c r="HO380" s="28"/>
      <c r="HP380" s="28"/>
      <c r="HQ380" s="28"/>
      <c r="HR380" s="28"/>
      <c r="HS380" s="28"/>
      <c r="HT380" s="28"/>
      <c r="HU380" s="28"/>
      <c r="HV380" s="28"/>
      <c r="HW380" s="28"/>
      <c r="HX380" s="28"/>
      <c r="HY380" s="28"/>
      <c r="HZ380" s="28"/>
      <c r="IA380" s="28"/>
      <c r="IB380" s="28"/>
      <c r="IC380" s="28"/>
      <c r="ID380" s="28"/>
      <c r="IE380" s="28"/>
      <c r="IF380" s="28"/>
      <c r="IG380" s="28"/>
      <c r="IH380" s="28"/>
      <c r="II380" s="28"/>
      <c r="IJ380" s="28"/>
      <c r="IK380" s="28"/>
      <c r="IL380" s="28"/>
      <c r="IM380" s="28"/>
      <c r="IN380" s="28"/>
      <c r="IO380" s="28"/>
      <c r="IP380" s="28"/>
      <c r="IQ380" s="28"/>
      <c r="IR380" s="28"/>
    </row>
    <row r="381" spans="2:252" x14ac:dyDescent="0.25">
      <c r="B381" s="28"/>
      <c r="C381" s="28"/>
      <c r="D381" s="28"/>
      <c r="E381" s="28"/>
      <c r="F381" s="28"/>
      <c r="G381" s="28"/>
      <c r="H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c r="GV381" s="28"/>
      <c r="GW381" s="28"/>
      <c r="GX381" s="28"/>
      <c r="GY381" s="28"/>
      <c r="GZ381" s="28"/>
      <c r="HA381" s="28"/>
      <c r="HB381" s="28"/>
      <c r="HC381" s="28"/>
      <c r="HD381" s="28"/>
      <c r="HE381" s="28"/>
      <c r="HF381" s="28"/>
      <c r="HG381" s="28"/>
      <c r="HH381" s="28"/>
      <c r="HI381" s="28"/>
      <c r="HJ381" s="28"/>
      <c r="HK381" s="28"/>
      <c r="HL381" s="28"/>
      <c r="HM381" s="28"/>
      <c r="HN381" s="28"/>
      <c r="HO381" s="28"/>
      <c r="HP381" s="28"/>
      <c r="HQ381" s="28"/>
      <c r="HR381" s="28"/>
      <c r="HS381" s="28"/>
      <c r="HT381" s="28"/>
      <c r="HU381" s="28"/>
      <c r="HV381" s="28"/>
      <c r="HW381" s="28"/>
      <c r="HX381" s="28"/>
      <c r="HY381" s="28"/>
      <c r="HZ381" s="28"/>
      <c r="IA381" s="28"/>
      <c r="IB381" s="28"/>
      <c r="IC381" s="28"/>
      <c r="ID381" s="28"/>
      <c r="IE381" s="28"/>
      <c r="IF381" s="28"/>
      <c r="IG381" s="28"/>
      <c r="IH381" s="28"/>
      <c r="II381" s="28"/>
      <c r="IJ381" s="28"/>
      <c r="IK381" s="28"/>
      <c r="IL381" s="28"/>
      <c r="IM381" s="28"/>
      <c r="IN381" s="28"/>
      <c r="IO381" s="28"/>
      <c r="IP381" s="28"/>
      <c r="IQ381" s="28"/>
      <c r="IR381" s="28"/>
    </row>
    <row r="382" spans="2:252" x14ac:dyDescent="0.25">
      <c r="B382" s="28"/>
      <c r="C382" s="28"/>
      <c r="D382" s="28"/>
      <c r="E382" s="28"/>
      <c r="F382" s="28"/>
      <c r="G382" s="28"/>
      <c r="H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c r="HI382" s="28"/>
      <c r="HJ382" s="28"/>
      <c r="HK382" s="28"/>
      <c r="HL382" s="28"/>
      <c r="HM382" s="28"/>
      <c r="HN382" s="28"/>
      <c r="HO382" s="28"/>
      <c r="HP382" s="28"/>
      <c r="HQ382" s="28"/>
      <c r="HR382" s="28"/>
      <c r="HS382" s="28"/>
      <c r="HT382" s="28"/>
      <c r="HU382" s="28"/>
      <c r="HV382" s="28"/>
      <c r="HW382" s="28"/>
      <c r="HX382" s="28"/>
      <c r="HY382" s="28"/>
      <c r="HZ382" s="28"/>
      <c r="IA382" s="28"/>
      <c r="IB382" s="28"/>
      <c r="IC382" s="28"/>
      <c r="ID382" s="28"/>
      <c r="IE382" s="28"/>
      <c r="IF382" s="28"/>
      <c r="IG382" s="28"/>
      <c r="IH382" s="28"/>
      <c r="II382" s="28"/>
      <c r="IJ382" s="28"/>
      <c r="IK382" s="28"/>
      <c r="IL382" s="28"/>
      <c r="IM382" s="28"/>
      <c r="IN382" s="28"/>
      <c r="IO382" s="28"/>
      <c r="IP382" s="28"/>
      <c r="IQ382" s="28"/>
      <c r="IR382" s="28"/>
    </row>
    <row r="383" spans="2:252" x14ac:dyDescent="0.25">
      <c r="B383" s="28"/>
      <c r="C383" s="28"/>
      <c r="D383" s="28"/>
      <c r="E383" s="28"/>
      <c r="F383" s="28"/>
      <c r="G383" s="28"/>
      <c r="H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c r="HI383" s="28"/>
      <c r="HJ383" s="28"/>
      <c r="HK383" s="28"/>
      <c r="HL383" s="28"/>
      <c r="HM383" s="28"/>
      <c r="HN383" s="28"/>
      <c r="HO383" s="28"/>
      <c r="HP383" s="28"/>
      <c r="HQ383" s="28"/>
      <c r="HR383" s="28"/>
      <c r="HS383" s="28"/>
      <c r="HT383" s="28"/>
      <c r="HU383" s="28"/>
      <c r="HV383" s="28"/>
      <c r="HW383" s="28"/>
      <c r="HX383" s="28"/>
      <c r="HY383" s="28"/>
      <c r="HZ383" s="28"/>
      <c r="IA383" s="28"/>
      <c r="IB383" s="28"/>
      <c r="IC383" s="28"/>
      <c r="ID383" s="28"/>
      <c r="IE383" s="28"/>
      <c r="IF383" s="28"/>
      <c r="IG383" s="28"/>
      <c r="IH383" s="28"/>
      <c r="II383" s="28"/>
      <c r="IJ383" s="28"/>
      <c r="IK383" s="28"/>
      <c r="IL383" s="28"/>
      <c r="IM383" s="28"/>
      <c r="IN383" s="28"/>
      <c r="IO383" s="28"/>
      <c r="IP383" s="28"/>
      <c r="IQ383" s="28"/>
      <c r="IR383" s="28"/>
    </row>
    <row r="384" spans="2:252" x14ac:dyDescent="0.25">
      <c r="B384" s="28"/>
      <c r="C384" s="28"/>
      <c r="D384" s="28"/>
      <c r="E384" s="28"/>
      <c r="F384" s="28"/>
      <c r="G384" s="28"/>
      <c r="H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c r="GV384" s="28"/>
      <c r="GW384" s="28"/>
      <c r="GX384" s="28"/>
      <c r="GY384" s="28"/>
      <c r="GZ384" s="28"/>
      <c r="HA384" s="28"/>
      <c r="HB384" s="28"/>
      <c r="HC384" s="28"/>
      <c r="HD384" s="28"/>
      <c r="HE384" s="28"/>
      <c r="HF384" s="28"/>
      <c r="HG384" s="28"/>
      <c r="HH384" s="28"/>
      <c r="HI384" s="28"/>
      <c r="HJ384" s="28"/>
      <c r="HK384" s="28"/>
      <c r="HL384" s="28"/>
      <c r="HM384" s="28"/>
      <c r="HN384" s="28"/>
      <c r="HO384" s="28"/>
      <c r="HP384" s="28"/>
      <c r="HQ384" s="28"/>
      <c r="HR384" s="28"/>
      <c r="HS384" s="28"/>
      <c r="HT384" s="28"/>
      <c r="HU384" s="28"/>
      <c r="HV384" s="28"/>
      <c r="HW384" s="28"/>
      <c r="HX384" s="28"/>
      <c r="HY384" s="28"/>
      <c r="HZ384" s="28"/>
      <c r="IA384" s="28"/>
      <c r="IB384" s="28"/>
      <c r="IC384" s="28"/>
      <c r="ID384" s="28"/>
      <c r="IE384" s="28"/>
      <c r="IF384" s="28"/>
      <c r="IG384" s="28"/>
      <c r="IH384" s="28"/>
      <c r="II384" s="28"/>
      <c r="IJ384" s="28"/>
      <c r="IK384" s="28"/>
      <c r="IL384" s="28"/>
      <c r="IM384" s="28"/>
      <c r="IN384" s="28"/>
      <c r="IO384" s="28"/>
      <c r="IP384" s="28"/>
      <c r="IQ384" s="28"/>
      <c r="IR384" s="28"/>
    </row>
    <row r="385" spans="2:252" x14ac:dyDescent="0.25">
      <c r="B385" s="28"/>
      <c r="C385" s="28"/>
      <c r="D385" s="28"/>
      <c r="E385" s="28"/>
      <c r="F385" s="28"/>
      <c r="G385" s="28"/>
      <c r="H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c r="HI385" s="28"/>
      <c r="HJ385" s="28"/>
      <c r="HK385" s="28"/>
      <c r="HL385" s="28"/>
      <c r="HM385" s="28"/>
      <c r="HN385" s="28"/>
      <c r="HO385" s="28"/>
      <c r="HP385" s="28"/>
      <c r="HQ385" s="28"/>
      <c r="HR385" s="28"/>
      <c r="HS385" s="28"/>
      <c r="HT385" s="28"/>
      <c r="HU385" s="28"/>
      <c r="HV385" s="28"/>
      <c r="HW385" s="28"/>
      <c r="HX385" s="28"/>
      <c r="HY385" s="28"/>
      <c r="HZ385" s="28"/>
      <c r="IA385" s="28"/>
      <c r="IB385" s="28"/>
      <c r="IC385" s="28"/>
      <c r="ID385" s="28"/>
      <c r="IE385" s="28"/>
      <c r="IF385" s="28"/>
      <c r="IG385" s="28"/>
      <c r="IH385" s="28"/>
      <c r="II385" s="28"/>
      <c r="IJ385" s="28"/>
      <c r="IK385" s="28"/>
      <c r="IL385" s="28"/>
      <c r="IM385" s="28"/>
      <c r="IN385" s="28"/>
      <c r="IO385" s="28"/>
      <c r="IP385" s="28"/>
      <c r="IQ385" s="28"/>
      <c r="IR385" s="28"/>
    </row>
    <row r="386" spans="2:252" x14ac:dyDescent="0.25">
      <c r="B386" s="28"/>
      <c r="C386" s="28"/>
      <c r="D386" s="28"/>
      <c r="E386" s="28"/>
      <c r="F386" s="28"/>
      <c r="G386" s="28"/>
      <c r="H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c r="HI386" s="28"/>
      <c r="HJ386" s="28"/>
      <c r="HK386" s="28"/>
      <c r="HL386" s="28"/>
      <c r="HM386" s="28"/>
      <c r="HN386" s="28"/>
      <c r="HO386" s="28"/>
      <c r="HP386" s="28"/>
      <c r="HQ386" s="28"/>
      <c r="HR386" s="28"/>
      <c r="HS386" s="28"/>
      <c r="HT386" s="28"/>
      <c r="HU386" s="28"/>
      <c r="HV386" s="28"/>
      <c r="HW386" s="28"/>
      <c r="HX386" s="28"/>
      <c r="HY386" s="28"/>
      <c r="HZ386" s="28"/>
      <c r="IA386" s="28"/>
      <c r="IB386" s="28"/>
      <c r="IC386" s="28"/>
      <c r="ID386" s="28"/>
      <c r="IE386" s="28"/>
      <c r="IF386" s="28"/>
      <c r="IG386" s="28"/>
      <c r="IH386" s="28"/>
      <c r="II386" s="28"/>
      <c r="IJ386" s="28"/>
      <c r="IK386" s="28"/>
      <c r="IL386" s="28"/>
      <c r="IM386" s="28"/>
      <c r="IN386" s="28"/>
      <c r="IO386" s="28"/>
      <c r="IP386" s="28"/>
      <c r="IQ386" s="28"/>
      <c r="IR386" s="28"/>
    </row>
    <row r="387" spans="2:252" x14ac:dyDescent="0.25">
      <c r="B387" s="28"/>
      <c r="C387" s="28"/>
      <c r="D387" s="28"/>
      <c r="E387" s="28"/>
      <c r="F387" s="28"/>
      <c r="G387" s="28"/>
      <c r="H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c r="GV387" s="28"/>
      <c r="GW387" s="28"/>
      <c r="GX387" s="28"/>
      <c r="GY387" s="28"/>
      <c r="GZ387" s="28"/>
      <c r="HA387" s="28"/>
      <c r="HB387" s="28"/>
      <c r="HC387" s="28"/>
      <c r="HD387" s="28"/>
      <c r="HE387" s="28"/>
      <c r="HF387" s="28"/>
      <c r="HG387" s="28"/>
      <c r="HH387" s="28"/>
      <c r="HI387" s="28"/>
      <c r="HJ387" s="28"/>
      <c r="HK387" s="28"/>
      <c r="HL387" s="28"/>
      <c r="HM387" s="28"/>
      <c r="HN387" s="28"/>
      <c r="HO387" s="28"/>
      <c r="HP387" s="28"/>
      <c r="HQ387" s="28"/>
      <c r="HR387" s="28"/>
      <c r="HS387" s="28"/>
      <c r="HT387" s="28"/>
      <c r="HU387" s="28"/>
      <c r="HV387" s="28"/>
      <c r="HW387" s="28"/>
      <c r="HX387" s="28"/>
      <c r="HY387" s="28"/>
      <c r="HZ387" s="28"/>
      <c r="IA387" s="28"/>
      <c r="IB387" s="28"/>
      <c r="IC387" s="28"/>
      <c r="ID387" s="28"/>
      <c r="IE387" s="28"/>
      <c r="IF387" s="28"/>
      <c r="IG387" s="28"/>
      <c r="IH387" s="28"/>
      <c r="II387" s="28"/>
      <c r="IJ387" s="28"/>
      <c r="IK387" s="28"/>
      <c r="IL387" s="28"/>
      <c r="IM387" s="28"/>
      <c r="IN387" s="28"/>
      <c r="IO387" s="28"/>
      <c r="IP387" s="28"/>
      <c r="IQ387" s="28"/>
      <c r="IR387" s="28"/>
    </row>
    <row r="388" spans="2:252" x14ac:dyDescent="0.25">
      <c r="B388" s="28"/>
      <c r="C388" s="28"/>
      <c r="D388" s="28"/>
      <c r="E388" s="28"/>
      <c r="F388" s="28"/>
      <c r="G388" s="28"/>
      <c r="H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c r="HI388" s="28"/>
      <c r="HJ388" s="28"/>
      <c r="HK388" s="28"/>
      <c r="HL388" s="28"/>
      <c r="HM388" s="28"/>
      <c r="HN388" s="28"/>
      <c r="HO388" s="28"/>
      <c r="HP388" s="28"/>
      <c r="HQ388" s="28"/>
      <c r="HR388" s="28"/>
      <c r="HS388" s="28"/>
      <c r="HT388" s="28"/>
      <c r="HU388" s="28"/>
      <c r="HV388" s="28"/>
      <c r="HW388" s="28"/>
      <c r="HX388" s="28"/>
      <c r="HY388" s="28"/>
      <c r="HZ388" s="28"/>
      <c r="IA388" s="28"/>
      <c r="IB388" s="28"/>
      <c r="IC388" s="28"/>
      <c r="ID388" s="28"/>
      <c r="IE388" s="28"/>
      <c r="IF388" s="28"/>
      <c r="IG388" s="28"/>
      <c r="IH388" s="28"/>
      <c r="II388" s="28"/>
      <c r="IJ388" s="28"/>
      <c r="IK388" s="28"/>
      <c r="IL388" s="28"/>
      <c r="IM388" s="28"/>
      <c r="IN388" s="28"/>
      <c r="IO388" s="28"/>
      <c r="IP388" s="28"/>
      <c r="IQ388" s="28"/>
      <c r="IR388" s="28"/>
    </row>
    <row r="389" spans="2:252" x14ac:dyDescent="0.25">
      <c r="B389" s="28"/>
      <c r="C389" s="28"/>
      <c r="D389" s="28"/>
      <c r="E389" s="28"/>
      <c r="F389" s="28"/>
      <c r="G389" s="28"/>
      <c r="H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c r="HI389" s="28"/>
      <c r="HJ389" s="28"/>
      <c r="HK389" s="28"/>
      <c r="HL389" s="28"/>
      <c r="HM389" s="28"/>
      <c r="HN389" s="28"/>
      <c r="HO389" s="28"/>
      <c r="HP389" s="28"/>
      <c r="HQ389" s="28"/>
      <c r="HR389" s="28"/>
      <c r="HS389" s="28"/>
      <c r="HT389" s="28"/>
      <c r="HU389" s="28"/>
      <c r="HV389" s="28"/>
      <c r="HW389" s="28"/>
      <c r="HX389" s="28"/>
      <c r="HY389" s="28"/>
      <c r="HZ389" s="28"/>
      <c r="IA389" s="28"/>
      <c r="IB389" s="28"/>
      <c r="IC389" s="28"/>
      <c r="ID389" s="28"/>
      <c r="IE389" s="28"/>
      <c r="IF389" s="28"/>
      <c r="IG389" s="28"/>
      <c r="IH389" s="28"/>
      <c r="II389" s="28"/>
      <c r="IJ389" s="28"/>
      <c r="IK389" s="28"/>
      <c r="IL389" s="28"/>
      <c r="IM389" s="28"/>
      <c r="IN389" s="28"/>
      <c r="IO389" s="28"/>
      <c r="IP389" s="28"/>
      <c r="IQ389" s="28"/>
      <c r="IR389" s="28"/>
    </row>
    <row r="390" spans="2:252" x14ac:dyDescent="0.25">
      <c r="B390" s="28"/>
      <c r="C390" s="28"/>
      <c r="D390" s="28"/>
      <c r="E390" s="28"/>
      <c r="F390" s="28"/>
      <c r="G390" s="28"/>
      <c r="H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c r="GV390" s="28"/>
      <c r="GW390" s="28"/>
      <c r="GX390" s="28"/>
      <c r="GY390" s="28"/>
      <c r="GZ390" s="28"/>
      <c r="HA390" s="28"/>
      <c r="HB390" s="28"/>
      <c r="HC390" s="28"/>
      <c r="HD390" s="28"/>
      <c r="HE390" s="28"/>
      <c r="HF390" s="28"/>
      <c r="HG390" s="28"/>
      <c r="HH390" s="28"/>
      <c r="HI390" s="28"/>
      <c r="HJ390" s="28"/>
      <c r="HK390" s="28"/>
      <c r="HL390" s="28"/>
      <c r="HM390" s="28"/>
      <c r="HN390" s="28"/>
      <c r="HO390" s="28"/>
      <c r="HP390" s="28"/>
      <c r="HQ390" s="28"/>
      <c r="HR390" s="28"/>
      <c r="HS390" s="28"/>
      <c r="HT390" s="28"/>
      <c r="HU390" s="28"/>
      <c r="HV390" s="28"/>
      <c r="HW390" s="28"/>
      <c r="HX390" s="28"/>
      <c r="HY390" s="28"/>
      <c r="HZ390" s="28"/>
      <c r="IA390" s="28"/>
      <c r="IB390" s="28"/>
      <c r="IC390" s="28"/>
      <c r="ID390" s="28"/>
      <c r="IE390" s="28"/>
      <c r="IF390" s="28"/>
      <c r="IG390" s="28"/>
      <c r="IH390" s="28"/>
      <c r="II390" s="28"/>
      <c r="IJ390" s="28"/>
      <c r="IK390" s="28"/>
      <c r="IL390" s="28"/>
      <c r="IM390" s="28"/>
      <c r="IN390" s="28"/>
      <c r="IO390" s="28"/>
      <c r="IP390" s="28"/>
      <c r="IQ390" s="28"/>
      <c r="IR390" s="28"/>
    </row>
    <row r="391" spans="2:252" x14ac:dyDescent="0.25">
      <c r="B391" s="28"/>
      <c r="C391" s="28"/>
      <c r="D391" s="28"/>
      <c r="E391" s="28"/>
      <c r="F391" s="28"/>
      <c r="G391" s="28"/>
      <c r="H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c r="GV391" s="28"/>
      <c r="GW391" s="28"/>
      <c r="GX391" s="28"/>
      <c r="GY391" s="28"/>
      <c r="GZ391" s="28"/>
      <c r="HA391" s="28"/>
      <c r="HB391" s="28"/>
      <c r="HC391" s="28"/>
      <c r="HD391" s="28"/>
      <c r="HE391" s="28"/>
      <c r="HF391" s="28"/>
      <c r="HG391" s="28"/>
      <c r="HH391" s="28"/>
      <c r="HI391" s="28"/>
      <c r="HJ391" s="28"/>
      <c r="HK391" s="28"/>
      <c r="HL391" s="28"/>
      <c r="HM391" s="28"/>
      <c r="HN391" s="28"/>
      <c r="HO391" s="28"/>
      <c r="HP391" s="28"/>
      <c r="HQ391" s="28"/>
      <c r="HR391" s="28"/>
      <c r="HS391" s="28"/>
      <c r="HT391" s="28"/>
      <c r="HU391" s="28"/>
      <c r="HV391" s="28"/>
      <c r="HW391" s="28"/>
      <c r="HX391" s="28"/>
      <c r="HY391" s="28"/>
      <c r="HZ391" s="28"/>
      <c r="IA391" s="28"/>
      <c r="IB391" s="28"/>
      <c r="IC391" s="28"/>
      <c r="ID391" s="28"/>
      <c r="IE391" s="28"/>
      <c r="IF391" s="28"/>
      <c r="IG391" s="28"/>
      <c r="IH391" s="28"/>
      <c r="II391" s="28"/>
      <c r="IJ391" s="28"/>
      <c r="IK391" s="28"/>
      <c r="IL391" s="28"/>
      <c r="IM391" s="28"/>
      <c r="IN391" s="28"/>
      <c r="IO391" s="28"/>
      <c r="IP391" s="28"/>
      <c r="IQ391" s="28"/>
      <c r="IR391" s="28"/>
    </row>
    <row r="392" spans="2:252" x14ac:dyDescent="0.25">
      <c r="B392" s="28"/>
      <c r="C392" s="28"/>
      <c r="D392" s="28"/>
      <c r="E392" s="28"/>
      <c r="F392" s="28"/>
      <c r="G392" s="28"/>
      <c r="H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c r="GV392" s="28"/>
      <c r="GW392" s="28"/>
      <c r="GX392" s="28"/>
      <c r="GY392" s="28"/>
      <c r="GZ392" s="28"/>
      <c r="HA392" s="28"/>
      <c r="HB392" s="28"/>
      <c r="HC392" s="28"/>
      <c r="HD392" s="28"/>
      <c r="HE392" s="28"/>
      <c r="HF392" s="28"/>
      <c r="HG392" s="28"/>
      <c r="HH392" s="28"/>
      <c r="HI392" s="28"/>
      <c r="HJ392" s="28"/>
      <c r="HK392" s="28"/>
      <c r="HL392" s="28"/>
      <c r="HM392" s="28"/>
      <c r="HN392" s="28"/>
      <c r="HO392" s="28"/>
      <c r="HP392" s="28"/>
      <c r="HQ392" s="28"/>
      <c r="HR392" s="28"/>
      <c r="HS392" s="28"/>
      <c r="HT392" s="28"/>
      <c r="HU392" s="28"/>
      <c r="HV392" s="28"/>
      <c r="HW392" s="28"/>
      <c r="HX392" s="28"/>
      <c r="HY392" s="28"/>
      <c r="HZ392" s="28"/>
      <c r="IA392" s="28"/>
      <c r="IB392" s="28"/>
      <c r="IC392" s="28"/>
      <c r="ID392" s="28"/>
      <c r="IE392" s="28"/>
      <c r="IF392" s="28"/>
      <c r="IG392" s="28"/>
      <c r="IH392" s="28"/>
      <c r="II392" s="28"/>
      <c r="IJ392" s="28"/>
      <c r="IK392" s="28"/>
      <c r="IL392" s="28"/>
      <c r="IM392" s="28"/>
      <c r="IN392" s="28"/>
      <c r="IO392" s="28"/>
      <c r="IP392" s="28"/>
      <c r="IQ392" s="28"/>
      <c r="IR392" s="28"/>
    </row>
    <row r="393" spans="2:252" x14ac:dyDescent="0.25">
      <c r="B393" s="28"/>
      <c r="C393" s="28"/>
      <c r="D393" s="28"/>
      <c r="E393" s="28"/>
      <c r="F393" s="28"/>
      <c r="G393" s="28"/>
      <c r="H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c r="GV393" s="28"/>
      <c r="GW393" s="28"/>
      <c r="GX393" s="28"/>
      <c r="GY393" s="28"/>
      <c r="GZ393" s="28"/>
      <c r="HA393" s="28"/>
      <c r="HB393" s="28"/>
      <c r="HC393" s="28"/>
      <c r="HD393" s="28"/>
      <c r="HE393" s="28"/>
      <c r="HF393" s="28"/>
      <c r="HG393" s="28"/>
      <c r="HH393" s="28"/>
      <c r="HI393" s="28"/>
      <c r="HJ393" s="28"/>
      <c r="HK393" s="28"/>
      <c r="HL393" s="28"/>
      <c r="HM393" s="28"/>
      <c r="HN393" s="28"/>
      <c r="HO393" s="28"/>
      <c r="HP393" s="28"/>
      <c r="HQ393" s="28"/>
      <c r="HR393" s="28"/>
      <c r="HS393" s="28"/>
      <c r="HT393" s="28"/>
      <c r="HU393" s="28"/>
      <c r="HV393" s="28"/>
      <c r="HW393" s="28"/>
      <c r="HX393" s="28"/>
      <c r="HY393" s="28"/>
      <c r="HZ393" s="28"/>
      <c r="IA393" s="28"/>
      <c r="IB393" s="28"/>
      <c r="IC393" s="28"/>
      <c r="ID393" s="28"/>
      <c r="IE393" s="28"/>
      <c r="IF393" s="28"/>
      <c r="IG393" s="28"/>
      <c r="IH393" s="28"/>
      <c r="II393" s="28"/>
      <c r="IJ393" s="28"/>
      <c r="IK393" s="28"/>
      <c r="IL393" s="28"/>
      <c r="IM393" s="28"/>
      <c r="IN393" s="28"/>
      <c r="IO393" s="28"/>
      <c r="IP393" s="28"/>
      <c r="IQ393" s="28"/>
      <c r="IR393" s="28"/>
    </row>
    <row r="394" spans="2:252" x14ac:dyDescent="0.25">
      <c r="B394" s="28"/>
      <c r="C394" s="28"/>
      <c r="D394" s="28"/>
      <c r="E394" s="28"/>
      <c r="F394" s="28"/>
      <c r="G394" s="28"/>
      <c r="H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c r="GV394" s="28"/>
      <c r="GW394" s="28"/>
      <c r="GX394" s="28"/>
      <c r="GY394" s="28"/>
      <c r="GZ394" s="28"/>
      <c r="HA394" s="28"/>
      <c r="HB394" s="28"/>
      <c r="HC394" s="28"/>
      <c r="HD394" s="28"/>
      <c r="HE394" s="28"/>
      <c r="HF394" s="28"/>
      <c r="HG394" s="28"/>
      <c r="HH394" s="28"/>
      <c r="HI394" s="28"/>
      <c r="HJ394" s="28"/>
      <c r="HK394" s="28"/>
      <c r="HL394" s="28"/>
      <c r="HM394" s="28"/>
      <c r="HN394" s="28"/>
      <c r="HO394" s="28"/>
      <c r="HP394" s="28"/>
      <c r="HQ394" s="28"/>
      <c r="HR394" s="28"/>
      <c r="HS394" s="28"/>
      <c r="HT394" s="28"/>
      <c r="HU394" s="28"/>
      <c r="HV394" s="28"/>
      <c r="HW394" s="28"/>
      <c r="HX394" s="28"/>
      <c r="HY394" s="28"/>
      <c r="HZ394" s="28"/>
      <c r="IA394" s="28"/>
      <c r="IB394" s="28"/>
      <c r="IC394" s="28"/>
      <c r="ID394" s="28"/>
      <c r="IE394" s="28"/>
      <c r="IF394" s="28"/>
      <c r="IG394" s="28"/>
      <c r="IH394" s="28"/>
      <c r="II394" s="28"/>
      <c r="IJ394" s="28"/>
      <c r="IK394" s="28"/>
      <c r="IL394" s="28"/>
      <c r="IM394" s="28"/>
      <c r="IN394" s="28"/>
      <c r="IO394" s="28"/>
      <c r="IP394" s="28"/>
      <c r="IQ394" s="28"/>
      <c r="IR394" s="28"/>
    </row>
    <row r="395" spans="2:252" x14ac:dyDescent="0.25">
      <c r="B395" s="28"/>
      <c r="C395" s="28"/>
      <c r="D395" s="28"/>
      <c r="E395" s="28"/>
      <c r="F395" s="28"/>
      <c r="G395" s="28"/>
      <c r="H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c r="HI395" s="28"/>
      <c r="HJ395" s="28"/>
      <c r="HK395" s="28"/>
      <c r="HL395" s="28"/>
      <c r="HM395" s="28"/>
      <c r="HN395" s="28"/>
      <c r="HO395" s="28"/>
      <c r="HP395" s="28"/>
      <c r="HQ395" s="28"/>
      <c r="HR395" s="28"/>
      <c r="HS395" s="28"/>
      <c r="HT395" s="28"/>
      <c r="HU395" s="28"/>
      <c r="HV395" s="28"/>
      <c r="HW395" s="28"/>
      <c r="HX395" s="28"/>
      <c r="HY395" s="28"/>
      <c r="HZ395" s="28"/>
      <c r="IA395" s="28"/>
      <c r="IB395" s="28"/>
      <c r="IC395" s="28"/>
      <c r="ID395" s="28"/>
      <c r="IE395" s="28"/>
      <c r="IF395" s="28"/>
      <c r="IG395" s="28"/>
      <c r="IH395" s="28"/>
      <c r="II395" s="28"/>
      <c r="IJ395" s="28"/>
      <c r="IK395" s="28"/>
      <c r="IL395" s="28"/>
      <c r="IM395" s="28"/>
      <c r="IN395" s="28"/>
      <c r="IO395" s="28"/>
      <c r="IP395" s="28"/>
      <c r="IQ395" s="28"/>
      <c r="IR395" s="28"/>
    </row>
    <row r="396" spans="2:252" x14ac:dyDescent="0.25">
      <c r="B396" s="28"/>
      <c r="C396" s="28"/>
      <c r="D396" s="28"/>
      <c r="E396" s="28"/>
      <c r="F396" s="28"/>
      <c r="G396" s="28"/>
      <c r="H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c r="IE396" s="28"/>
      <c r="IF396" s="28"/>
      <c r="IG396" s="28"/>
      <c r="IH396" s="28"/>
      <c r="II396" s="28"/>
      <c r="IJ396" s="28"/>
      <c r="IK396" s="28"/>
      <c r="IL396" s="28"/>
      <c r="IM396" s="28"/>
      <c r="IN396" s="28"/>
      <c r="IO396" s="28"/>
      <c r="IP396" s="28"/>
      <c r="IQ396" s="28"/>
      <c r="IR396" s="28"/>
    </row>
    <row r="397" spans="2:252" x14ac:dyDescent="0.25">
      <c r="B397" s="28"/>
      <c r="C397" s="28"/>
      <c r="D397" s="28"/>
      <c r="E397" s="28"/>
      <c r="F397" s="28"/>
      <c r="G397" s="28"/>
      <c r="H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c r="HI397" s="28"/>
      <c r="HJ397" s="28"/>
      <c r="HK397" s="28"/>
      <c r="HL397" s="28"/>
      <c r="HM397" s="28"/>
      <c r="HN397" s="28"/>
      <c r="HO397" s="28"/>
      <c r="HP397" s="28"/>
      <c r="HQ397" s="28"/>
      <c r="HR397" s="28"/>
      <c r="HS397" s="28"/>
      <c r="HT397" s="28"/>
      <c r="HU397" s="28"/>
      <c r="HV397" s="28"/>
      <c r="HW397" s="28"/>
      <c r="HX397" s="28"/>
      <c r="HY397" s="28"/>
      <c r="HZ397" s="28"/>
      <c r="IA397" s="28"/>
      <c r="IB397" s="28"/>
      <c r="IC397" s="28"/>
      <c r="ID397" s="28"/>
      <c r="IE397" s="28"/>
      <c r="IF397" s="28"/>
      <c r="IG397" s="28"/>
      <c r="IH397" s="28"/>
      <c r="II397" s="28"/>
      <c r="IJ397" s="28"/>
      <c r="IK397" s="28"/>
      <c r="IL397" s="28"/>
      <c r="IM397" s="28"/>
      <c r="IN397" s="28"/>
      <c r="IO397" s="28"/>
      <c r="IP397" s="28"/>
      <c r="IQ397" s="28"/>
      <c r="IR397" s="28"/>
    </row>
    <row r="398" spans="2:252" x14ac:dyDescent="0.25">
      <c r="B398" s="28"/>
      <c r="C398" s="28"/>
      <c r="D398" s="28"/>
      <c r="E398" s="28"/>
      <c r="F398" s="28"/>
      <c r="G398" s="28"/>
      <c r="H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c r="GV398" s="28"/>
      <c r="GW398" s="28"/>
      <c r="GX398" s="28"/>
      <c r="GY398" s="28"/>
      <c r="GZ398" s="28"/>
      <c r="HA398" s="28"/>
      <c r="HB398" s="28"/>
      <c r="HC398" s="28"/>
      <c r="HD398" s="28"/>
      <c r="HE398" s="28"/>
      <c r="HF398" s="28"/>
      <c r="HG398" s="28"/>
      <c r="HH398" s="28"/>
      <c r="HI398" s="28"/>
      <c r="HJ398" s="28"/>
      <c r="HK398" s="28"/>
      <c r="HL398" s="28"/>
      <c r="HM398" s="28"/>
      <c r="HN398" s="28"/>
      <c r="HO398" s="28"/>
      <c r="HP398" s="28"/>
      <c r="HQ398" s="28"/>
      <c r="HR398" s="28"/>
      <c r="HS398" s="28"/>
      <c r="HT398" s="28"/>
      <c r="HU398" s="28"/>
      <c r="HV398" s="28"/>
      <c r="HW398" s="28"/>
      <c r="HX398" s="28"/>
      <c r="HY398" s="28"/>
      <c r="HZ398" s="28"/>
      <c r="IA398" s="28"/>
      <c r="IB398" s="28"/>
      <c r="IC398" s="28"/>
      <c r="ID398" s="28"/>
      <c r="IE398" s="28"/>
      <c r="IF398" s="28"/>
      <c r="IG398" s="28"/>
      <c r="IH398" s="28"/>
      <c r="II398" s="28"/>
      <c r="IJ398" s="28"/>
      <c r="IK398" s="28"/>
      <c r="IL398" s="28"/>
      <c r="IM398" s="28"/>
      <c r="IN398" s="28"/>
      <c r="IO398" s="28"/>
      <c r="IP398" s="28"/>
      <c r="IQ398" s="28"/>
      <c r="IR398" s="28"/>
    </row>
    <row r="399" spans="2:252" x14ac:dyDescent="0.25">
      <c r="B399" s="28"/>
      <c r="C399" s="28"/>
      <c r="D399" s="28"/>
      <c r="E399" s="28"/>
      <c r="F399" s="28"/>
      <c r="G399" s="28"/>
      <c r="H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c r="GV399" s="28"/>
      <c r="GW399" s="28"/>
      <c r="GX399" s="28"/>
      <c r="GY399" s="28"/>
      <c r="GZ399" s="28"/>
      <c r="HA399" s="28"/>
      <c r="HB399" s="28"/>
      <c r="HC399" s="28"/>
      <c r="HD399" s="28"/>
      <c r="HE399" s="28"/>
      <c r="HF399" s="28"/>
      <c r="HG399" s="28"/>
      <c r="HH399" s="28"/>
      <c r="HI399" s="28"/>
      <c r="HJ399" s="28"/>
      <c r="HK399" s="28"/>
      <c r="HL399" s="28"/>
      <c r="HM399" s="28"/>
      <c r="HN399" s="28"/>
      <c r="HO399" s="28"/>
      <c r="HP399" s="28"/>
      <c r="HQ399" s="28"/>
      <c r="HR399" s="28"/>
      <c r="HS399" s="28"/>
      <c r="HT399" s="28"/>
      <c r="HU399" s="28"/>
      <c r="HV399" s="28"/>
      <c r="HW399" s="28"/>
      <c r="HX399" s="28"/>
      <c r="HY399" s="28"/>
      <c r="HZ399" s="28"/>
      <c r="IA399" s="28"/>
      <c r="IB399" s="28"/>
      <c r="IC399" s="28"/>
      <c r="ID399" s="28"/>
      <c r="IE399" s="28"/>
      <c r="IF399" s="28"/>
      <c r="IG399" s="28"/>
      <c r="IH399" s="28"/>
      <c r="II399" s="28"/>
      <c r="IJ399" s="28"/>
      <c r="IK399" s="28"/>
      <c r="IL399" s="28"/>
      <c r="IM399" s="28"/>
      <c r="IN399" s="28"/>
      <c r="IO399" s="28"/>
      <c r="IP399" s="28"/>
      <c r="IQ399" s="28"/>
      <c r="IR399" s="28"/>
    </row>
    <row r="400" spans="2:252" x14ac:dyDescent="0.25">
      <c r="B400" s="28"/>
      <c r="C400" s="28"/>
      <c r="D400" s="28"/>
      <c r="E400" s="28"/>
      <c r="F400" s="28"/>
      <c r="G400" s="28"/>
      <c r="H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c r="GV400" s="28"/>
      <c r="GW400" s="28"/>
      <c r="GX400" s="28"/>
      <c r="GY400" s="28"/>
      <c r="GZ400" s="28"/>
      <c r="HA400" s="28"/>
      <c r="HB400" s="28"/>
      <c r="HC400" s="28"/>
      <c r="HD400" s="28"/>
      <c r="HE400" s="28"/>
      <c r="HF400" s="28"/>
      <c r="HG400" s="28"/>
      <c r="HH400" s="28"/>
      <c r="HI400" s="28"/>
      <c r="HJ400" s="28"/>
      <c r="HK400" s="28"/>
      <c r="HL400" s="28"/>
      <c r="HM400" s="28"/>
      <c r="HN400" s="28"/>
      <c r="HO400" s="28"/>
      <c r="HP400" s="28"/>
      <c r="HQ400" s="28"/>
      <c r="HR400" s="28"/>
      <c r="HS400" s="28"/>
      <c r="HT400" s="28"/>
      <c r="HU400" s="28"/>
      <c r="HV400" s="28"/>
      <c r="HW400" s="28"/>
      <c r="HX400" s="28"/>
      <c r="HY400" s="28"/>
      <c r="HZ400" s="28"/>
      <c r="IA400" s="28"/>
      <c r="IB400" s="28"/>
      <c r="IC400" s="28"/>
      <c r="ID400" s="28"/>
      <c r="IE400" s="28"/>
      <c r="IF400" s="28"/>
      <c r="IG400" s="28"/>
      <c r="IH400" s="28"/>
      <c r="II400" s="28"/>
      <c r="IJ400" s="28"/>
      <c r="IK400" s="28"/>
      <c r="IL400" s="28"/>
      <c r="IM400" s="28"/>
      <c r="IN400" s="28"/>
      <c r="IO400" s="28"/>
      <c r="IP400" s="28"/>
      <c r="IQ400" s="28"/>
      <c r="IR400" s="28"/>
    </row>
    <row r="401" spans="2:252" x14ac:dyDescent="0.25">
      <c r="B401" s="28"/>
      <c r="C401" s="28"/>
      <c r="D401" s="28"/>
      <c r="E401" s="28"/>
      <c r="F401" s="28"/>
      <c r="G401" s="28"/>
      <c r="H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c r="GV401" s="28"/>
      <c r="GW401" s="28"/>
      <c r="GX401" s="28"/>
      <c r="GY401" s="28"/>
      <c r="GZ401" s="28"/>
      <c r="HA401" s="28"/>
      <c r="HB401" s="28"/>
      <c r="HC401" s="28"/>
      <c r="HD401" s="28"/>
      <c r="HE401" s="28"/>
      <c r="HF401" s="28"/>
      <c r="HG401" s="28"/>
      <c r="HH401" s="28"/>
      <c r="HI401" s="28"/>
      <c r="HJ401" s="28"/>
      <c r="HK401" s="28"/>
      <c r="HL401" s="28"/>
      <c r="HM401" s="28"/>
      <c r="HN401" s="28"/>
      <c r="HO401" s="28"/>
      <c r="HP401" s="28"/>
      <c r="HQ401" s="28"/>
      <c r="HR401" s="28"/>
      <c r="HS401" s="28"/>
      <c r="HT401" s="28"/>
      <c r="HU401" s="28"/>
      <c r="HV401" s="28"/>
      <c r="HW401" s="28"/>
      <c r="HX401" s="28"/>
      <c r="HY401" s="28"/>
      <c r="HZ401" s="28"/>
      <c r="IA401" s="28"/>
      <c r="IB401" s="28"/>
      <c r="IC401" s="28"/>
      <c r="ID401" s="28"/>
      <c r="IE401" s="28"/>
      <c r="IF401" s="28"/>
      <c r="IG401" s="28"/>
      <c r="IH401" s="28"/>
      <c r="II401" s="28"/>
      <c r="IJ401" s="28"/>
      <c r="IK401" s="28"/>
      <c r="IL401" s="28"/>
      <c r="IM401" s="28"/>
      <c r="IN401" s="28"/>
      <c r="IO401" s="28"/>
      <c r="IP401" s="28"/>
      <c r="IQ401" s="28"/>
      <c r="IR401" s="28"/>
    </row>
    <row r="402" spans="2:252" x14ac:dyDescent="0.25">
      <c r="B402" s="28"/>
      <c r="C402" s="28"/>
      <c r="D402" s="28"/>
      <c r="E402" s="28"/>
      <c r="F402" s="28"/>
      <c r="G402" s="28"/>
      <c r="H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c r="HI402" s="28"/>
      <c r="HJ402" s="28"/>
      <c r="HK402" s="28"/>
      <c r="HL402" s="28"/>
      <c r="HM402" s="28"/>
      <c r="HN402" s="28"/>
      <c r="HO402" s="28"/>
      <c r="HP402" s="28"/>
      <c r="HQ402" s="28"/>
      <c r="HR402" s="28"/>
      <c r="HS402" s="28"/>
      <c r="HT402" s="28"/>
      <c r="HU402" s="28"/>
      <c r="HV402" s="28"/>
      <c r="HW402" s="28"/>
      <c r="HX402" s="28"/>
      <c r="HY402" s="28"/>
      <c r="HZ402" s="28"/>
      <c r="IA402" s="28"/>
      <c r="IB402" s="28"/>
      <c r="IC402" s="28"/>
      <c r="ID402" s="28"/>
      <c r="IE402" s="28"/>
      <c r="IF402" s="28"/>
      <c r="IG402" s="28"/>
      <c r="IH402" s="28"/>
      <c r="II402" s="28"/>
      <c r="IJ402" s="28"/>
      <c r="IK402" s="28"/>
      <c r="IL402" s="28"/>
      <c r="IM402" s="28"/>
      <c r="IN402" s="28"/>
      <c r="IO402" s="28"/>
      <c r="IP402" s="28"/>
      <c r="IQ402" s="28"/>
      <c r="IR402" s="28"/>
    </row>
    <row r="403" spans="2:252" x14ac:dyDescent="0.25">
      <c r="B403" s="28"/>
      <c r="C403" s="28"/>
      <c r="D403" s="28"/>
      <c r="E403" s="28"/>
      <c r="F403" s="28"/>
      <c r="G403" s="28"/>
      <c r="H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c r="HI403" s="28"/>
      <c r="HJ403" s="28"/>
      <c r="HK403" s="28"/>
      <c r="HL403" s="28"/>
      <c r="HM403" s="28"/>
      <c r="HN403" s="28"/>
      <c r="HO403" s="28"/>
      <c r="HP403" s="28"/>
      <c r="HQ403" s="28"/>
      <c r="HR403" s="28"/>
      <c r="HS403" s="28"/>
      <c r="HT403" s="28"/>
      <c r="HU403" s="28"/>
      <c r="HV403" s="28"/>
      <c r="HW403" s="28"/>
      <c r="HX403" s="28"/>
      <c r="HY403" s="28"/>
      <c r="HZ403" s="28"/>
      <c r="IA403" s="28"/>
      <c r="IB403" s="28"/>
      <c r="IC403" s="28"/>
      <c r="ID403" s="28"/>
      <c r="IE403" s="28"/>
      <c r="IF403" s="28"/>
      <c r="IG403" s="28"/>
      <c r="IH403" s="28"/>
      <c r="II403" s="28"/>
      <c r="IJ403" s="28"/>
      <c r="IK403" s="28"/>
      <c r="IL403" s="28"/>
      <c r="IM403" s="28"/>
      <c r="IN403" s="28"/>
      <c r="IO403" s="28"/>
      <c r="IP403" s="28"/>
      <c r="IQ403" s="28"/>
      <c r="IR403" s="28"/>
    </row>
    <row r="404" spans="2:252" x14ac:dyDescent="0.25">
      <c r="B404" s="28"/>
      <c r="C404" s="28"/>
      <c r="D404" s="28"/>
      <c r="E404" s="28"/>
      <c r="F404" s="28"/>
      <c r="G404" s="28"/>
      <c r="H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c r="FY404" s="28"/>
      <c r="FZ404" s="28"/>
      <c r="GA404" s="28"/>
      <c r="GB404" s="28"/>
      <c r="GC404" s="28"/>
      <c r="GD404" s="28"/>
      <c r="GE404" s="28"/>
      <c r="GF404" s="28"/>
      <c r="GG404" s="28"/>
      <c r="GH404" s="28"/>
      <c r="GI404" s="28"/>
      <c r="GJ404" s="28"/>
      <c r="GK404" s="28"/>
      <c r="GL404" s="28"/>
      <c r="GM404" s="28"/>
      <c r="GN404" s="28"/>
      <c r="GO404" s="28"/>
      <c r="GP404" s="28"/>
      <c r="GQ404" s="28"/>
      <c r="GR404" s="28"/>
      <c r="GS404" s="28"/>
      <c r="GT404" s="28"/>
      <c r="GU404" s="28"/>
      <c r="GV404" s="28"/>
      <c r="GW404" s="28"/>
      <c r="GX404" s="28"/>
      <c r="GY404" s="28"/>
      <c r="GZ404" s="28"/>
      <c r="HA404" s="28"/>
      <c r="HB404" s="28"/>
      <c r="HC404" s="28"/>
      <c r="HD404" s="28"/>
      <c r="HE404" s="28"/>
      <c r="HF404" s="28"/>
      <c r="HG404" s="28"/>
      <c r="HH404" s="28"/>
      <c r="HI404" s="28"/>
      <c r="HJ404" s="28"/>
      <c r="HK404" s="28"/>
      <c r="HL404" s="28"/>
      <c r="HM404" s="28"/>
      <c r="HN404" s="28"/>
      <c r="HO404" s="28"/>
      <c r="HP404" s="28"/>
      <c r="HQ404" s="28"/>
      <c r="HR404" s="28"/>
      <c r="HS404" s="28"/>
      <c r="HT404" s="28"/>
      <c r="HU404" s="28"/>
      <c r="HV404" s="28"/>
      <c r="HW404" s="28"/>
      <c r="HX404" s="28"/>
      <c r="HY404" s="28"/>
      <c r="HZ404" s="28"/>
      <c r="IA404" s="28"/>
      <c r="IB404" s="28"/>
      <c r="IC404" s="28"/>
      <c r="ID404" s="28"/>
      <c r="IE404" s="28"/>
      <c r="IF404" s="28"/>
      <c r="IG404" s="28"/>
      <c r="IH404" s="28"/>
      <c r="II404" s="28"/>
      <c r="IJ404" s="28"/>
      <c r="IK404" s="28"/>
      <c r="IL404" s="28"/>
      <c r="IM404" s="28"/>
      <c r="IN404" s="28"/>
      <c r="IO404" s="28"/>
      <c r="IP404" s="28"/>
      <c r="IQ404" s="28"/>
      <c r="IR404" s="28"/>
    </row>
    <row r="405" spans="2:252" x14ac:dyDescent="0.25">
      <c r="B405" s="28"/>
      <c r="C405" s="28"/>
      <c r="D405" s="28"/>
      <c r="E405" s="28"/>
      <c r="F405" s="28"/>
      <c r="G405" s="28"/>
      <c r="H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c r="GG405" s="28"/>
      <c r="GH405" s="28"/>
      <c r="GI405" s="28"/>
      <c r="GJ405" s="28"/>
      <c r="GK405" s="28"/>
      <c r="GL405" s="28"/>
      <c r="GM405" s="28"/>
      <c r="GN405" s="28"/>
      <c r="GO405" s="28"/>
      <c r="GP405" s="28"/>
      <c r="GQ405" s="28"/>
      <c r="GR405" s="28"/>
      <c r="GS405" s="28"/>
      <c r="GT405" s="28"/>
      <c r="GU405" s="28"/>
      <c r="GV405" s="28"/>
      <c r="GW405" s="28"/>
      <c r="GX405" s="28"/>
      <c r="GY405" s="28"/>
      <c r="GZ405" s="28"/>
      <c r="HA405" s="28"/>
      <c r="HB405" s="28"/>
      <c r="HC405" s="28"/>
      <c r="HD405" s="28"/>
      <c r="HE405" s="28"/>
      <c r="HF405" s="28"/>
      <c r="HG405" s="28"/>
      <c r="HH405" s="28"/>
      <c r="HI405" s="28"/>
      <c r="HJ405" s="28"/>
      <c r="HK405" s="28"/>
      <c r="HL405" s="28"/>
      <c r="HM405" s="28"/>
      <c r="HN405" s="28"/>
      <c r="HO405" s="28"/>
      <c r="HP405" s="28"/>
      <c r="HQ405" s="28"/>
      <c r="HR405" s="28"/>
      <c r="HS405" s="28"/>
      <c r="HT405" s="28"/>
      <c r="HU405" s="28"/>
      <c r="HV405" s="28"/>
      <c r="HW405" s="28"/>
      <c r="HX405" s="28"/>
      <c r="HY405" s="28"/>
      <c r="HZ405" s="28"/>
      <c r="IA405" s="28"/>
      <c r="IB405" s="28"/>
      <c r="IC405" s="28"/>
      <c r="ID405" s="28"/>
      <c r="IE405" s="28"/>
      <c r="IF405" s="28"/>
      <c r="IG405" s="28"/>
      <c r="IH405" s="28"/>
      <c r="II405" s="28"/>
      <c r="IJ405" s="28"/>
      <c r="IK405" s="28"/>
      <c r="IL405" s="28"/>
      <c r="IM405" s="28"/>
      <c r="IN405" s="28"/>
      <c r="IO405" s="28"/>
      <c r="IP405" s="28"/>
      <c r="IQ405" s="28"/>
      <c r="IR405" s="28"/>
    </row>
    <row r="406" spans="2:252" x14ac:dyDescent="0.25">
      <c r="B406" s="28"/>
      <c r="C406" s="28"/>
      <c r="D406" s="28"/>
      <c r="E406" s="28"/>
      <c r="F406" s="28"/>
      <c r="G406" s="28"/>
      <c r="H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c r="FY406" s="28"/>
      <c r="FZ406" s="28"/>
      <c r="GA406" s="28"/>
      <c r="GB406" s="28"/>
      <c r="GC406" s="28"/>
      <c r="GD406" s="28"/>
      <c r="GE406" s="28"/>
      <c r="GF406" s="28"/>
      <c r="GG406" s="28"/>
      <c r="GH406" s="28"/>
      <c r="GI406" s="28"/>
      <c r="GJ406" s="28"/>
      <c r="GK406" s="28"/>
      <c r="GL406" s="28"/>
      <c r="GM406" s="28"/>
      <c r="GN406" s="28"/>
      <c r="GO406" s="28"/>
      <c r="GP406" s="28"/>
      <c r="GQ406" s="28"/>
      <c r="GR406" s="28"/>
      <c r="GS406" s="28"/>
      <c r="GT406" s="28"/>
      <c r="GU406" s="28"/>
      <c r="GV406" s="28"/>
      <c r="GW406" s="28"/>
      <c r="GX406" s="28"/>
      <c r="GY406" s="28"/>
      <c r="GZ406" s="28"/>
      <c r="HA406" s="28"/>
      <c r="HB406" s="28"/>
      <c r="HC406" s="28"/>
      <c r="HD406" s="28"/>
      <c r="HE406" s="28"/>
      <c r="HF406" s="28"/>
      <c r="HG406" s="28"/>
      <c r="HH406" s="28"/>
      <c r="HI406" s="28"/>
      <c r="HJ406" s="28"/>
      <c r="HK406" s="28"/>
      <c r="HL406" s="28"/>
      <c r="HM406" s="28"/>
      <c r="HN406" s="28"/>
      <c r="HO406" s="28"/>
      <c r="HP406" s="28"/>
      <c r="HQ406" s="28"/>
      <c r="HR406" s="28"/>
      <c r="HS406" s="28"/>
      <c r="HT406" s="28"/>
      <c r="HU406" s="28"/>
      <c r="HV406" s="28"/>
      <c r="HW406" s="28"/>
      <c r="HX406" s="28"/>
      <c r="HY406" s="28"/>
      <c r="HZ406" s="28"/>
      <c r="IA406" s="28"/>
      <c r="IB406" s="28"/>
      <c r="IC406" s="28"/>
      <c r="ID406" s="28"/>
      <c r="IE406" s="28"/>
      <c r="IF406" s="28"/>
      <c r="IG406" s="28"/>
      <c r="IH406" s="28"/>
      <c r="II406" s="28"/>
      <c r="IJ406" s="28"/>
      <c r="IK406" s="28"/>
      <c r="IL406" s="28"/>
      <c r="IM406" s="28"/>
      <c r="IN406" s="28"/>
      <c r="IO406" s="28"/>
      <c r="IP406" s="28"/>
      <c r="IQ406" s="28"/>
      <c r="IR406" s="28"/>
    </row>
    <row r="407" spans="2:252" x14ac:dyDescent="0.25">
      <c r="B407" s="28"/>
      <c r="C407" s="28"/>
      <c r="D407" s="28"/>
      <c r="E407" s="28"/>
      <c r="F407" s="28"/>
      <c r="G407" s="28"/>
      <c r="H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c r="FY407" s="28"/>
      <c r="FZ407" s="28"/>
      <c r="GA407" s="28"/>
      <c r="GB407" s="28"/>
      <c r="GC407" s="28"/>
      <c r="GD407" s="28"/>
      <c r="GE407" s="28"/>
      <c r="GF407" s="28"/>
      <c r="GG407" s="28"/>
      <c r="GH407" s="28"/>
      <c r="GI407" s="28"/>
      <c r="GJ407" s="28"/>
      <c r="GK407" s="28"/>
      <c r="GL407" s="28"/>
      <c r="GM407" s="28"/>
      <c r="GN407" s="28"/>
      <c r="GO407" s="28"/>
      <c r="GP407" s="28"/>
      <c r="GQ407" s="28"/>
      <c r="GR407" s="28"/>
      <c r="GS407" s="28"/>
      <c r="GT407" s="28"/>
      <c r="GU407" s="28"/>
      <c r="GV407" s="28"/>
      <c r="GW407" s="28"/>
      <c r="GX407" s="28"/>
      <c r="GY407" s="28"/>
      <c r="GZ407" s="28"/>
      <c r="HA407" s="28"/>
      <c r="HB407" s="28"/>
      <c r="HC407" s="28"/>
      <c r="HD407" s="28"/>
      <c r="HE407" s="28"/>
      <c r="HF407" s="28"/>
      <c r="HG407" s="28"/>
      <c r="HH407" s="28"/>
      <c r="HI407" s="28"/>
      <c r="HJ407" s="28"/>
      <c r="HK407" s="28"/>
      <c r="HL407" s="28"/>
      <c r="HM407" s="28"/>
      <c r="HN407" s="28"/>
      <c r="HO407" s="28"/>
      <c r="HP407" s="28"/>
      <c r="HQ407" s="28"/>
      <c r="HR407" s="28"/>
      <c r="HS407" s="28"/>
      <c r="HT407" s="28"/>
      <c r="HU407" s="28"/>
      <c r="HV407" s="28"/>
      <c r="HW407" s="28"/>
      <c r="HX407" s="28"/>
      <c r="HY407" s="28"/>
      <c r="HZ407" s="28"/>
      <c r="IA407" s="28"/>
      <c r="IB407" s="28"/>
      <c r="IC407" s="28"/>
      <c r="ID407" s="28"/>
      <c r="IE407" s="28"/>
      <c r="IF407" s="28"/>
      <c r="IG407" s="28"/>
      <c r="IH407" s="28"/>
      <c r="II407" s="28"/>
      <c r="IJ407" s="28"/>
      <c r="IK407" s="28"/>
      <c r="IL407" s="28"/>
      <c r="IM407" s="28"/>
      <c r="IN407" s="28"/>
      <c r="IO407" s="28"/>
      <c r="IP407" s="28"/>
      <c r="IQ407" s="28"/>
      <c r="IR407" s="28"/>
    </row>
    <row r="408" spans="2:252" x14ac:dyDescent="0.25">
      <c r="B408" s="28"/>
      <c r="C408" s="28"/>
      <c r="D408" s="28"/>
      <c r="E408" s="28"/>
      <c r="F408" s="28"/>
      <c r="G408" s="28"/>
      <c r="H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c r="FY408" s="28"/>
      <c r="FZ408" s="28"/>
      <c r="GA408" s="28"/>
      <c r="GB408" s="28"/>
      <c r="GC408" s="28"/>
      <c r="GD408" s="28"/>
      <c r="GE408" s="28"/>
      <c r="GF408" s="28"/>
      <c r="GG408" s="28"/>
      <c r="GH408" s="28"/>
      <c r="GI408" s="28"/>
      <c r="GJ408" s="28"/>
      <c r="GK408" s="28"/>
      <c r="GL408" s="28"/>
      <c r="GM408" s="28"/>
      <c r="GN408" s="28"/>
      <c r="GO408" s="28"/>
      <c r="GP408" s="28"/>
      <c r="GQ408" s="28"/>
      <c r="GR408" s="28"/>
      <c r="GS408" s="28"/>
      <c r="GT408" s="28"/>
      <c r="GU408" s="28"/>
      <c r="GV408" s="28"/>
      <c r="GW408" s="28"/>
      <c r="GX408" s="28"/>
      <c r="GY408" s="28"/>
      <c r="GZ408" s="28"/>
      <c r="HA408" s="28"/>
      <c r="HB408" s="28"/>
      <c r="HC408" s="28"/>
      <c r="HD408" s="28"/>
      <c r="HE408" s="28"/>
      <c r="HF408" s="28"/>
      <c r="HG408" s="28"/>
      <c r="HH408" s="28"/>
      <c r="HI408" s="28"/>
      <c r="HJ408" s="28"/>
      <c r="HK408" s="28"/>
      <c r="HL408" s="28"/>
      <c r="HM408" s="28"/>
      <c r="HN408" s="28"/>
      <c r="HO408" s="28"/>
      <c r="HP408" s="28"/>
      <c r="HQ408" s="28"/>
      <c r="HR408" s="28"/>
      <c r="HS408" s="28"/>
      <c r="HT408" s="28"/>
      <c r="HU408" s="28"/>
      <c r="HV408" s="28"/>
      <c r="HW408" s="28"/>
      <c r="HX408" s="28"/>
      <c r="HY408" s="28"/>
      <c r="HZ408" s="28"/>
      <c r="IA408" s="28"/>
      <c r="IB408" s="28"/>
      <c r="IC408" s="28"/>
      <c r="ID408" s="28"/>
      <c r="IE408" s="28"/>
      <c r="IF408" s="28"/>
      <c r="IG408" s="28"/>
      <c r="IH408" s="28"/>
      <c r="II408" s="28"/>
      <c r="IJ408" s="28"/>
      <c r="IK408" s="28"/>
      <c r="IL408" s="28"/>
      <c r="IM408" s="28"/>
      <c r="IN408" s="28"/>
      <c r="IO408" s="28"/>
      <c r="IP408" s="28"/>
      <c r="IQ408" s="28"/>
      <c r="IR408" s="28"/>
    </row>
    <row r="409" spans="2:252" x14ac:dyDescent="0.25">
      <c r="B409" s="28"/>
      <c r="C409" s="28"/>
      <c r="D409" s="28"/>
      <c r="E409" s="28"/>
      <c r="F409" s="28"/>
      <c r="G409" s="28"/>
      <c r="H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c r="GK409" s="28"/>
      <c r="GL409" s="28"/>
      <c r="GM409" s="28"/>
      <c r="GN409" s="28"/>
      <c r="GO409" s="28"/>
      <c r="GP409" s="28"/>
      <c r="GQ409" s="28"/>
      <c r="GR409" s="28"/>
      <c r="GS409" s="28"/>
      <c r="GT409" s="28"/>
      <c r="GU409" s="28"/>
      <c r="GV409" s="28"/>
      <c r="GW409" s="28"/>
      <c r="GX409" s="28"/>
      <c r="GY409" s="28"/>
      <c r="GZ409" s="28"/>
      <c r="HA409" s="28"/>
      <c r="HB409" s="28"/>
      <c r="HC409" s="28"/>
      <c r="HD409" s="28"/>
      <c r="HE409" s="28"/>
      <c r="HF409" s="28"/>
      <c r="HG409" s="28"/>
      <c r="HH409" s="28"/>
      <c r="HI409" s="28"/>
      <c r="HJ409" s="28"/>
      <c r="HK409" s="28"/>
      <c r="HL409" s="28"/>
      <c r="HM409" s="28"/>
      <c r="HN409" s="28"/>
      <c r="HO409" s="28"/>
      <c r="HP409" s="28"/>
      <c r="HQ409" s="28"/>
      <c r="HR409" s="28"/>
      <c r="HS409" s="28"/>
      <c r="HT409" s="28"/>
      <c r="HU409" s="28"/>
      <c r="HV409" s="28"/>
      <c r="HW409" s="28"/>
      <c r="HX409" s="28"/>
      <c r="HY409" s="28"/>
      <c r="HZ409" s="28"/>
      <c r="IA409" s="28"/>
      <c r="IB409" s="28"/>
      <c r="IC409" s="28"/>
      <c r="ID409" s="28"/>
      <c r="IE409" s="28"/>
      <c r="IF409" s="28"/>
      <c r="IG409" s="28"/>
      <c r="IH409" s="28"/>
      <c r="II409" s="28"/>
      <c r="IJ409" s="28"/>
      <c r="IK409" s="28"/>
      <c r="IL409" s="28"/>
      <c r="IM409" s="28"/>
      <c r="IN409" s="28"/>
      <c r="IO409" s="28"/>
      <c r="IP409" s="28"/>
      <c r="IQ409" s="28"/>
      <c r="IR409" s="28"/>
    </row>
    <row r="410" spans="2:252" x14ac:dyDescent="0.25">
      <c r="B410" s="28"/>
      <c r="C410" s="28"/>
      <c r="D410" s="28"/>
      <c r="E410" s="28"/>
      <c r="F410" s="28"/>
      <c r="G410" s="28"/>
      <c r="H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c r="GK410" s="28"/>
      <c r="GL410" s="28"/>
      <c r="GM410" s="28"/>
      <c r="GN410" s="28"/>
      <c r="GO410" s="28"/>
      <c r="GP410" s="28"/>
      <c r="GQ410" s="28"/>
      <c r="GR410" s="28"/>
      <c r="GS410" s="28"/>
      <c r="GT410" s="28"/>
      <c r="GU410" s="28"/>
      <c r="GV410" s="28"/>
      <c r="GW410" s="28"/>
      <c r="GX410" s="28"/>
      <c r="GY410" s="28"/>
      <c r="GZ410" s="28"/>
      <c r="HA410" s="28"/>
      <c r="HB410" s="28"/>
      <c r="HC410" s="28"/>
      <c r="HD410" s="28"/>
      <c r="HE410" s="28"/>
      <c r="HF410" s="28"/>
      <c r="HG410" s="28"/>
      <c r="HH410" s="28"/>
      <c r="HI410" s="28"/>
      <c r="HJ410" s="28"/>
      <c r="HK410" s="28"/>
      <c r="HL410" s="28"/>
      <c r="HM410" s="28"/>
      <c r="HN410" s="28"/>
      <c r="HO410" s="28"/>
      <c r="HP410" s="28"/>
      <c r="HQ410" s="28"/>
      <c r="HR410" s="28"/>
      <c r="HS410" s="28"/>
      <c r="HT410" s="28"/>
      <c r="HU410" s="28"/>
      <c r="HV410" s="28"/>
      <c r="HW410" s="28"/>
      <c r="HX410" s="28"/>
      <c r="HY410" s="28"/>
      <c r="HZ410" s="28"/>
      <c r="IA410" s="28"/>
      <c r="IB410" s="28"/>
      <c r="IC410" s="28"/>
      <c r="ID410" s="28"/>
      <c r="IE410" s="28"/>
      <c r="IF410" s="28"/>
      <c r="IG410" s="28"/>
      <c r="IH410" s="28"/>
      <c r="II410" s="28"/>
      <c r="IJ410" s="28"/>
      <c r="IK410" s="28"/>
      <c r="IL410" s="28"/>
      <c r="IM410" s="28"/>
      <c r="IN410" s="28"/>
      <c r="IO410" s="28"/>
      <c r="IP410" s="28"/>
      <c r="IQ410" s="28"/>
      <c r="IR410" s="28"/>
    </row>
    <row r="411" spans="2:252" x14ac:dyDescent="0.25">
      <c r="B411" s="28"/>
      <c r="C411" s="28"/>
      <c r="D411" s="28"/>
      <c r="E411" s="28"/>
      <c r="F411" s="28"/>
      <c r="G411" s="28"/>
      <c r="H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c r="FY411" s="28"/>
      <c r="FZ411" s="28"/>
      <c r="GA411" s="28"/>
      <c r="GB411" s="28"/>
      <c r="GC411" s="28"/>
      <c r="GD411" s="28"/>
      <c r="GE411" s="28"/>
      <c r="GF411" s="28"/>
      <c r="GG411" s="28"/>
      <c r="GH411" s="28"/>
      <c r="GI411" s="28"/>
      <c r="GJ411" s="28"/>
      <c r="GK411" s="28"/>
      <c r="GL411" s="28"/>
      <c r="GM411" s="28"/>
      <c r="GN411" s="28"/>
      <c r="GO411" s="28"/>
      <c r="GP411" s="28"/>
      <c r="GQ411" s="28"/>
      <c r="GR411" s="28"/>
      <c r="GS411" s="28"/>
      <c r="GT411" s="28"/>
      <c r="GU411" s="28"/>
      <c r="GV411" s="28"/>
      <c r="GW411" s="28"/>
      <c r="GX411" s="28"/>
      <c r="GY411" s="28"/>
      <c r="GZ411" s="28"/>
      <c r="HA411" s="28"/>
      <c r="HB411" s="28"/>
      <c r="HC411" s="28"/>
      <c r="HD411" s="28"/>
      <c r="HE411" s="28"/>
      <c r="HF411" s="28"/>
      <c r="HG411" s="28"/>
      <c r="HH411" s="28"/>
      <c r="HI411" s="28"/>
      <c r="HJ411" s="28"/>
      <c r="HK411" s="28"/>
      <c r="HL411" s="28"/>
      <c r="HM411" s="28"/>
      <c r="HN411" s="28"/>
      <c r="HO411" s="28"/>
      <c r="HP411" s="28"/>
      <c r="HQ411" s="28"/>
      <c r="HR411" s="28"/>
      <c r="HS411" s="28"/>
      <c r="HT411" s="28"/>
      <c r="HU411" s="28"/>
      <c r="HV411" s="28"/>
      <c r="HW411" s="28"/>
      <c r="HX411" s="28"/>
      <c r="HY411" s="28"/>
      <c r="HZ411" s="28"/>
      <c r="IA411" s="28"/>
      <c r="IB411" s="28"/>
      <c r="IC411" s="28"/>
      <c r="ID411" s="28"/>
      <c r="IE411" s="28"/>
      <c r="IF411" s="28"/>
      <c r="IG411" s="28"/>
      <c r="IH411" s="28"/>
      <c r="II411" s="28"/>
      <c r="IJ411" s="28"/>
      <c r="IK411" s="28"/>
      <c r="IL411" s="28"/>
      <c r="IM411" s="28"/>
      <c r="IN411" s="28"/>
      <c r="IO411" s="28"/>
      <c r="IP411" s="28"/>
      <c r="IQ411" s="28"/>
      <c r="IR411" s="28"/>
    </row>
    <row r="412" spans="2:252" x14ac:dyDescent="0.25">
      <c r="B412" s="28"/>
      <c r="C412" s="28"/>
      <c r="D412" s="28"/>
      <c r="E412" s="28"/>
      <c r="F412" s="28"/>
      <c r="G412" s="28"/>
      <c r="H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c r="GK412" s="28"/>
      <c r="GL412" s="28"/>
      <c r="GM412" s="28"/>
      <c r="GN412" s="28"/>
      <c r="GO412" s="28"/>
      <c r="GP412" s="28"/>
      <c r="GQ412" s="28"/>
      <c r="GR412" s="28"/>
      <c r="GS412" s="28"/>
      <c r="GT412" s="28"/>
      <c r="GU412" s="28"/>
      <c r="GV412" s="28"/>
      <c r="GW412" s="28"/>
      <c r="GX412" s="28"/>
      <c r="GY412" s="28"/>
      <c r="GZ412" s="28"/>
      <c r="HA412" s="28"/>
      <c r="HB412" s="28"/>
      <c r="HC412" s="28"/>
      <c r="HD412" s="28"/>
      <c r="HE412" s="28"/>
      <c r="HF412" s="28"/>
      <c r="HG412" s="28"/>
      <c r="HH412" s="28"/>
      <c r="HI412" s="28"/>
      <c r="HJ412" s="28"/>
      <c r="HK412" s="28"/>
      <c r="HL412" s="28"/>
      <c r="HM412" s="28"/>
      <c r="HN412" s="28"/>
      <c r="HO412" s="28"/>
      <c r="HP412" s="28"/>
      <c r="HQ412" s="28"/>
      <c r="HR412" s="28"/>
      <c r="HS412" s="28"/>
      <c r="HT412" s="28"/>
      <c r="HU412" s="28"/>
      <c r="HV412" s="28"/>
      <c r="HW412" s="28"/>
      <c r="HX412" s="28"/>
      <c r="HY412" s="28"/>
      <c r="HZ412" s="28"/>
      <c r="IA412" s="28"/>
      <c r="IB412" s="28"/>
      <c r="IC412" s="28"/>
      <c r="ID412" s="28"/>
      <c r="IE412" s="28"/>
      <c r="IF412" s="28"/>
      <c r="IG412" s="28"/>
      <c r="IH412" s="28"/>
      <c r="II412" s="28"/>
      <c r="IJ412" s="28"/>
      <c r="IK412" s="28"/>
      <c r="IL412" s="28"/>
      <c r="IM412" s="28"/>
      <c r="IN412" s="28"/>
      <c r="IO412" s="28"/>
      <c r="IP412" s="28"/>
      <c r="IQ412" s="28"/>
      <c r="IR412" s="28"/>
    </row>
    <row r="413" spans="2:252" x14ac:dyDescent="0.25">
      <c r="B413" s="28"/>
      <c r="C413" s="28"/>
      <c r="D413" s="28"/>
      <c r="E413" s="28"/>
      <c r="F413" s="28"/>
      <c r="G413" s="28"/>
      <c r="H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8"/>
      <c r="GR413" s="28"/>
      <c r="GS413" s="28"/>
      <c r="GT413" s="28"/>
      <c r="GU413" s="28"/>
      <c r="GV413" s="28"/>
      <c r="GW413" s="28"/>
      <c r="GX413" s="28"/>
      <c r="GY413" s="28"/>
      <c r="GZ413" s="28"/>
      <c r="HA413" s="28"/>
      <c r="HB413" s="28"/>
      <c r="HC413" s="28"/>
      <c r="HD413" s="28"/>
      <c r="HE413" s="28"/>
      <c r="HF413" s="28"/>
      <c r="HG413" s="28"/>
      <c r="HH413" s="28"/>
      <c r="HI413" s="28"/>
      <c r="HJ413" s="28"/>
      <c r="HK413" s="28"/>
      <c r="HL413" s="28"/>
      <c r="HM413" s="28"/>
      <c r="HN413" s="28"/>
      <c r="HO413" s="28"/>
      <c r="HP413" s="28"/>
      <c r="HQ413" s="28"/>
      <c r="HR413" s="28"/>
      <c r="HS413" s="28"/>
      <c r="HT413" s="28"/>
      <c r="HU413" s="28"/>
      <c r="HV413" s="28"/>
      <c r="HW413" s="28"/>
      <c r="HX413" s="28"/>
      <c r="HY413" s="28"/>
      <c r="HZ413" s="28"/>
      <c r="IA413" s="28"/>
      <c r="IB413" s="28"/>
      <c r="IC413" s="28"/>
      <c r="ID413" s="28"/>
      <c r="IE413" s="28"/>
      <c r="IF413" s="28"/>
      <c r="IG413" s="28"/>
      <c r="IH413" s="28"/>
      <c r="II413" s="28"/>
      <c r="IJ413" s="28"/>
      <c r="IK413" s="28"/>
      <c r="IL413" s="28"/>
      <c r="IM413" s="28"/>
      <c r="IN413" s="28"/>
      <c r="IO413" s="28"/>
      <c r="IP413" s="28"/>
      <c r="IQ413" s="28"/>
      <c r="IR413" s="28"/>
    </row>
    <row r="414" spans="2:252" x14ac:dyDescent="0.25">
      <c r="B414" s="28"/>
      <c r="C414" s="28"/>
      <c r="D414" s="28"/>
      <c r="E414" s="28"/>
      <c r="F414" s="28"/>
      <c r="G414" s="28"/>
      <c r="H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c r="FY414" s="28"/>
      <c r="FZ414" s="28"/>
      <c r="GA414" s="28"/>
      <c r="GB414" s="28"/>
      <c r="GC414" s="28"/>
      <c r="GD414" s="28"/>
      <c r="GE414" s="28"/>
      <c r="GF414" s="28"/>
      <c r="GG414" s="28"/>
      <c r="GH414" s="28"/>
      <c r="GI414" s="28"/>
      <c r="GJ414" s="28"/>
      <c r="GK414" s="28"/>
      <c r="GL414" s="28"/>
      <c r="GM414" s="28"/>
      <c r="GN414" s="28"/>
      <c r="GO414" s="28"/>
      <c r="GP414" s="28"/>
      <c r="GQ414" s="28"/>
      <c r="GR414" s="28"/>
      <c r="GS414" s="28"/>
      <c r="GT414" s="28"/>
      <c r="GU414" s="28"/>
      <c r="GV414" s="28"/>
      <c r="GW414" s="28"/>
      <c r="GX414" s="28"/>
      <c r="GY414" s="28"/>
      <c r="GZ414" s="28"/>
      <c r="HA414" s="28"/>
      <c r="HB414" s="28"/>
      <c r="HC414" s="28"/>
      <c r="HD414" s="28"/>
      <c r="HE414" s="28"/>
      <c r="HF414" s="28"/>
      <c r="HG414" s="28"/>
      <c r="HH414" s="28"/>
      <c r="HI414" s="28"/>
      <c r="HJ414" s="28"/>
      <c r="HK414" s="28"/>
      <c r="HL414" s="28"/>
      <c r="HM414" s="28"/>
      <c r="HN414" s="28"/>
      <c r="HO414" s="28"/>
      <c r="HP414" s="28"/>
      <c r="HQ414" s="28"/>
      <c r="HR414" s="28"/>
      <c r="HS414" s="28"/>
      <c r="HT414" s="28"/>
      <c r="HU414" s="28"/>
      <c r="HV414" s="28"/>
      <c r="HW414" s="28"/>
      <c r="HX414" s="28"/>
      <c r="HY414" s="28"/>
      <c r="HZ414" s="28"/>
      <c r="IA414" s="28"/>
      <c r="IB414" s="28"/>
      <c r="IC414" s="28"/>
      <c r="ID414" s="28"/>
      <c r="IE414" s="28"/>
      <c r="IF414" s="28"/>
      <c r="IG414" s="28"/>
      <c r="IH414" s="28"/>
      <c r="II414" s="28"/>
      <c r="IJ414" s="28"/>
      <c r="IK414" s="28"/>
      <c r="IL414" s="28"/>
      <c r="IM414" s="28"/>
      <c r="IN414" s="28"/>
      <c r="IO414" s="28"/>
      <c r="IP414" s="28"/>
      <c r="IQ414" s="28"/>
      <c r="IR414" s="28"/>
    </row>
    <row r="415" spans="2:252" x14ac:dyDescent="0.25">
      <c r="B415" s="28"/>
      <c r="C415" s="28"/>
      <c r="D415" s="28"/>
      <c r="E415" s="28"/>
      <c r="F415" s="28"/>
      <c r="G415" s="28"/>
      <c r="H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c r="FY415" s="28"/>
      <c r="FZ415" s="28"/>
      <c r="GA415" s="28"/>
      <c r="GB415" s="28"/>
      <c r="GC415" s="28"/>
      <c r="GD415" s="28"/>
      <c r="GE415" s="28"/>
      <c r="GF415" s="28"/>
      <c r="GG415" s="28"/>
      <c r="GH415" s="28"/>
      <c r="GI415" s="28"/>
      <c r="GJ415" s="28"/>
      <c r="GK415" s="28"/>
      <c r="GL415" s="28"/>
      <c r="GM415" s="28"/>
      <c r="GN415" s="28"/>
      <c r="GO415" s="28"/>
      <c r="GP415" s="28"/>
      <c r="GQ415" s="28"/>
      <c r="GR415" s="28"/>
      <c r="GS415" s="28"/>
      <c r="GT415" s="28"/>
      <c r="GU415" s="28"/>
      <c r="GV415" s="28"/>
      <c r="GW415" s="28"/>
      <c r="GX415" s="28"/>
      <c r="GY415" s="28"/>
      <c r="GZ415" s="28"/>
      <c r="HA415" s="28"/>
      <c r="HB415" s="28"/>
      <c r="HC415" s="28"/>
      <c r="HD415" s="28"/>
      <c r="HE415" s="28"/>
      <c r="HF415" s="28"/>
      <c r="HG415" s="28"/>
      <c r="HH415" s="28"/>
      <c r="HI415" s="28"/>
      <c r="HJ415" s="28"/>
      <c r="HK415" s="28"/>
      <c r="HL415" s="28"/>
      <c r="HM415" s="28"/>
      <c r="HN415" s="28"/>
      <c r="HO415" s="28"/>
      <c r="HP415" s="28"/>
      <c r="HQ415" s="28"/>
      <c r="HR415" s="28"/>
      <c r="HS415" s="28"/>
      <c r="HT415" s="28"/>
      <c r="HU415" s="28"/>
      <c r="HV415" s="28"/>
      <c r="HW415" s="28"/>
      <c r="HX415" s="28"/>
      <c r="HY415" s="28"/>
      <c r="HZ415" s="28"/>
      <c r="IA415" s="28"/>
      <c r="IB415" s="28"/>
      <c r="IC415" s="28"/>
      <c r="ID415" s="28"/>
      <c r="IE415" s="28"/>
      <c r="IF415" s="28"/>
      <c r="IG415" s="28"/>
      <c r="IH415" s="28"/>
      <c r="II415" s="28"/>
      <c r="IJ415" s="28"/>
      <c r="IK415" s="28"/>
      <c r="IL415" s="28"/>
      <c r="IM415" s="28"/>
      <c r="IN415" s="28"/>
      <c r="IO415" s="28"/>
      <c r="IP415" s="28"/>
      <c r="IQ415" s="28"/>
      <c r="IR415" s="28"/>
    </row>
    <row r="416" spans="2:252" x14ac:dyDescent="0.25">
      <c r="B416" s="28"/>
      <c r="C416" s="28"/>
      <c r="D416" s="28"/>
      <c r="E416" s="28"/>
      <c r="F416" s="28"/>
      <c r="G416" s="28"/>
      <c r="H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c r="GG416" s="28"/>
      <c r="GH416" s="28"/>
      <c r="GI416" s="28"/>
      <c r="GJ416" s="28"/>
      <c r="GK416" s="28"/>
      <c r="GL416" s="28"/>
      <c r="GM416" s="28"/>
      <c r="GN416" s="28"/>
      <c r="GO416" s="28"/>
      <c r="GP416" s="28"/>
      <c r="GQ416" s="28"/>
      <c r="GR416" s="28"/>
      <c r="GS416" s="28"/>
      <c r="GT416" s="28"/>
      <c r="GU416" s="28"/>
      <c r="GV416" s="28"/>
      <c r="GW416" s="28"/>
      <c r="GX416" s="28"/>
      <c r="GY416" s="28"/>
      <c r="GZ416" s="28"/>
      <c r="HA416" s="28"/>
      <c r="HB416" s="28"/>
      <c r="HC416" s="28"/>
      <c r="HD416" s="28"/>
      <c r="HE416" s="28"/>
      <c r="HF416" s="28"/>
      <c r="HG416" s="28"/>
      <c r="HH416" s="28"/>
      <c r="HI416" s="28"/>
      <c r="HJ416" s="28"/>
      <c r="HK416" s="28"/>
      <c r="HL416" s="28"/>
      <c r="HM416" s="28"/>
      <c r="HN416" s="28"/>
      <c r="HO416" s="28"/>
      <c r="HP416" s="28"/>
      <c r="HQ416" s="28"/>
      <c r="HR416" s="28"/>
      <c r="HS416" s="28"/>
      <c r="HT416" s="28"/>
      <c r="HU416" s="28"/>
      <c r="HV416" s="28"/>
      <c r="HW416" s="28"/>
      <c r="HX416" s="28"/>
      <c r="HY416" s="28"/>
      <c r="HZ416" s="28"/>
      <c r="IA416" s="28"/>
      <c r="IB416" s="28"/>
      <c r="IC416" s="28"/>
      <c r="ID416" s="28"/>
      <c r="IE416" s="28"/>
      <c r="IF416" s="28"/>
      <c r="IG416" s="28"/>
      <c r="IH416" s="28"/>
      <c r="II416" s="28"/>
      <c r="IJ416" s="28"/>
      <c r="IK416" s="28"/>
      <c r="IL416" s="28"/>
      <c r="IM416" s="28"/>
      <c r="IN416" s="28"/>
      <c r="IO416" s="28"/>
      <c r="IP416" s="28"/>
      <c r="IQ416" s="28"/>
      <c r="IR416" s="28"/>
    </row>
    <row r="417" spans="2:252" x14ac:dyDescent="0.25">
      <c r="B417" s="28"/>
      <c r="C417" s="28"/>
      <c r="D417" s="28"/>
      <c r="E417" s="28"/>
      <c r="F417" s="28"/>
      <c r="G417" s="28"/>
      <c r="H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c r="FY417" s="28"/>
      <c r="FZ417" s="28"/>
      <c r="GA417" s="28"/>
      <c r="GB417" s="28"/>
      <c r="GC417" s="28"/>
      <c r="GD417" s="28"/>
      <c r="GE417" s="28"/>
      <c r="GF417" s="28"/>
      <c r="GG417" s="28"/>
      <c r="GH417" s="28"/>
      <c r="GI417" s="28"/>
      <c r="GJ417" s="28"/>
      <c r="GK417" s="28"/>
      <c r="GL417" s="28"/>
      <c r="GM417" s="28"/>
      <c r="GN417" s="28"/>
      <c r="GO417" s="28"/>
      <c r="GP417" s="28"/>
      <c r="GQ417" s="28"/>
      <c r="GR417" s="28"/>
      <c r="GS417" s="28"/>
      <c r="GT417" s="28"/>
      <c r="GU417" s="28"/>
      <c r="GV417" s="28"/>
      <c r="GW417" s="28"/>
      <c r="GX417" s="28"/>
      <c r="GY417" s="28"/>
      <c r="GZ417" s="28"/>
      <c r="HA417" s="28"/>
      <c r="HB417" s="28"/>
      <c r="HC417" s="28"/>
      <c r="HD417" s="28"/>
      <c r="HE417" s="28"/>
      <c r="HF417" s="28"/>
      <c r="HG417" s="28"/>
      <c r="HH417" s="28"/>
      <c r="HI417" s="28"/>
      <c r="HJ417" s="28"/>
      <c r="HK417" s="28"/>
      <c r="HL417" s="28"/>
      <c r="HM417" s="28"/>
      <c r="HN417" s="28"/>
      <c r="HO417" s="28"/>
      <c r="HP417" s="28"/>
      <c r="HQ417" s="28"/>
      <c r="HR417" s="28"/>
      <c r="HS417" s="28"/>
      <c r="HT417" s="28"/>
      <c r="HU417" s="28"/>
      <c r="HV417" s="28"/>
      <c r="HW417" s="28"/>
      <c r="HX417" s="28"/>
      <c r="HY417" s="28"/>
      <c r="HZ417" s="28"/>
      <c r="IA417" s="28"/>
      <c r="IB417" s="28"/>
      <c r="IC417" s="28"/>
      <c r="ID417" s="28"/>
      <c r="IE417" s="28"/>
      <c r="IF417" s="28"/>
      <c r="IG417" s="28"/>
      <c r="IH417" s="28"/>
      <c r="II417" s="28"/>
      <c r="IJ417" s="28"/>
      <c r="IK417" s="28"/>
      <c r="IL417" s="28"/>
      <c r="IM417" s="28"/>
      <c r="IN417" s="28"/>
      <c r="IO417" s="28"/>
      <c r="IP417" s="28"/>
      <c r="IQ417" s="28"/>
      <c r="IR417" s="28"/>
    </row>
    <row r="418" spans="2:252" x14ac:dyDescent="0.25">
      <c r="B418" s="28"/>
      <c r="C418" s="28"/>
      <c r="D418" s="28"/>
      <c r="E418" s="28"/>
      <c r="F418" s="28"/>
      <c r="G418" s="28"/>
      <c r="H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c r="GK418" s="28"/>
      <c r="GL418" s="28"/>
      <c r="GM418" s="28"/>
      <c r="GN418" s="28"/>
      <c r="GO418" s="28"/>
      <c r="GP418" s="28"/>
      <c r="GQ418" s="28"/>
      <c r="GR418" s="28"/>
      <c r="GS418" s="28"/>
      <c r="GT418" s="28"/>
      <c r="GU418" s="28"/>
      <c r="GV418" s="28"/>
      <c r="GW418" s="28"/>
      <c r="GX418" s="28"/>
      <c r="GY418" s="28"/>
      <c r="GZ418" s="28"/>
      <c r="HA418" s="28"/>
      <c r="HB418" s="28"/>
      <c r="HC418" s="28"/>
      <c r="HD418" s="28"/>
      <c r="HE418" s="28"/>
      <c r="HF418" s="28"/>
      <c r="HG418" s="28"/>
      <c r="HH418" s="28"/>
      <c r="HI418" s="28"/>
      <c r="HJ418" s="28"/>
      <c r="HK418" s="28"/>
      <c r="HL418" s="28"/>
      <c r="HM418" s="28"/>
      <c r="HN418" s="28"/>
      <c r="HO418" s="28"/>
      <c r="HP418" s="28"/>
      <c r="HQ418" s="28"/>
      <c r="HR418" s="28"/>
      <c r="HS418" s="28"/>
      <c r="HT418" s="28"/>
      <c r="HU418" s="28"/>
      <c r="HV418" s="28"/>
      <c r="HW418" s="28"/>
      <c r="HX418" s="28"/>
      <c r="HY418" s="28"/>
      <c r="HZ418" s="28"/>
      <c r="IA418" s="28"/>
      <c r="IB418" s="28"/>
      <c r="IC418" s="28"/>
      <c r="ID418" s="28"/>
      <c r="IE418" s="28"/>
      <c r="IF418" s="28"/>
      <c r="IG418" s="28"/>
      <c r="IH418" s="28"/>
      <c r="II418" s="28"/>
      <c r="IJ418" s="28"/>
      <c r="IK418" s="28"/>
      <c r="IL418" s="28"/>
      <c r="IM418" s="28"/>
      <c r="IN418" s="28"/>
      <c r="IO418" s="28"/>
      <c r="IP418" s="28"/>
      <c r="IQ418" s="28"/>
      <c r="IR418" s="28"/>
    </row>
    <row r="419" spans="2:252" x14ac:dyDescent="0.25">
      <c r="B419" s="28"/>
      <c r="C419" s="28"/>
      <c r="D419" s="28"/>
      <c r="E419" s="28"/>
      <c r="F419" s="28"/>
      <c r="G419" s="28"/>
      <c r="H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8"/>
      <c r="GR419" s="28"/>
      <c r="GS419" s="28"/>
      <c r="GT419" s="28"/>
      <c r="GU419" s="28"/>
      <c r="GV419" s="28"/>
      <c r="GW419" s="28"/>
      <c r="GX419" s="28"/>
      <c r="GY419" s="28"/>
      <c r="GZ419" s="28"/>
      <c r="HA419" s="28"/>
      <c r="HB419" s="28"/>
      <c r="HC419" s="28"/>
      <c r="HD419" s="28"/>
      <c r="HE419" s="28"/>
      <c r="HF419" s="28"/>
      <c r="HG419" s="28"/>
      <c r="HH419" s="28"/>
      <c r="HI419" s="28"/>
      <c r="HJ419" s="28"/>
      <c r="HK419" s="28"/>
      <c r="HL419" s="28"/>
      <c r="HM419" s="28"/>
      <c r="HN419" s="28"/>
      <c r="HO419" s="28"/>
      <c r="HP419" s="28"/>
      <c r="HQ419" s="28"/>
      <c r="HR419" s="28"/>
      <c r="HS419" s="28"/>
      <c r="HT419" s="28"/>
      <c r="HU419" s="28"/>
      <c r="HV419" s="28"/>
      <c r="HW419" s="28"/>
      <c r="HX419" s="28"/>
      <c r="HY419" s="28"/>
      <c r="HZ419" s="28"/>
      <c r="IA419" s="28"/>
      <c r="IB419" s="28"/>
      <c r="IC419" s="28"/>
      <c r="ID419" s="28"/>
      <c r="IE419" s="28"/>
      <c r="IF419" s="28"/>
      <c r="IG419" s="28"/>
      <c r="IH419" s="28"/>
      <c r="II419" s="28"/>
      <c r="IJ419" s="28"/>
      <c r="IK419" s="28"/>
      <c r="IL419" s="28"/>
      <c r="IM419" s="28"/>
      <c r="IN419" s="28"/>
      <c r="IO419" s="28"/>
      <c r="IP419" s="28"/>
      <c r="IQ419" s="28"/>
      <c r="IR419" s="28"/>
    </row>
    <row r="420" spans="2:252" x14ac:dyDescent="0.25">
      <c r="B420" s="28"/>
      <c r="C420" s="28"/>
      <c r="D420" s="28"/>
      <c r="E420" s="28"/>
      <c r="F420" s="28"/>
      <c r="G420" s="28"/>
      <c r="H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8"/>
      <c r="GR420" s="28"/>
      <c r="GS420" s="28"/>
      <c r="GT420" s="28"/>
      <c r="GU420" s="28"/>
      <c r="GV420" s="28"/>
      <c r="GW420" s="28"/>
      <c r="GX420" s="28"/>
      <c r="GY420" s="28"/>
      <c r="GZ420" s="28"/>
      <c r="HA420" s="28"/>
      <c r="HB420" s="28"/>
      <c r="HC420" s="28"/>
      <c r="HD420" s="28"/>
      <c r="HE420" s="28"/>
      <c r="HF420" s="28"/>
      <c r="HG420" s="28"/>
      <c r="HH420" s="28"/>
      <c r="HI420" s="28"/>
      <c r="HJ420" s="28"/>
      <c r="HK420" s="28"/>
      <c r="HL420" s="28"/>
      <c r="HM420" s="28"/>
      <c r="HN420" s="28"/>
      <c r="HO420" s="28"/>
      <c r="HP420" s="28"/>
      <c r="HQ420" s="28"/>
      <c r="HR420" s="28"/>
      <c r="HS420" s="28"/>
      <c r="HT420" s="28"/>
      <c r="HU420" s="28"/>
      <c r="HV420" s="28"/>
      <c r="HW420" s="28"/>
      <c r="HX420" s="28"/>
      <c r="HY420" s="28"/>
      <c r="HZ420" s="28"/>
      <c r="IA420" s="28"/>
      <c r="IB420" s="28"/>
      <c r="IC420" s="28"/>
      <c r="ID420" s="28"/>
      <c r="IE420" s="28"/>
      <c r="IF420" s="28"/>
      <c r="IG420" s="28"/>
      <c r="IH420" s="28"/>
      <c r="II420" s="28"/>
      <c r="IJ420" s="28"/>
      <c r="IK420" s="28"/>
      <c r="IL420" s="28"/>
      <c r="IM420" s="28"/>
      <c r="IN420" s="28"/>
      <c r="IO420" s="28"/>
      <c r="IP420" s="28"/>
      <c r="IQ420" s="28"/>
      <c r="IR420" s="28"/>
    </row>
    <row r="421" spans="2:252" x14ac:dyDescent="0.25">
      <c r="B421" s="28"/>
      <c r="C421" s="28"/>
      <c r="D421" s="28"/>
      <c r="E421" s="28"/>
      <c r="F421" s="28"/>
      <c r="G421" s="28"/>
      <c r="H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8"/>
      <c r="GR421" s="28"/>
      <c r="GS421" s="28"/>
      <c r="GT421" s="28"/>
      <c r="GU421" s="28"/>
      <c r="GV421" s="28"/>
      <c r="GW421" s="28"/>
      <c r="GX421" s="28"/>
      <c r="GY421" s="28"/>
      <c r="GZ421" s="28"/>
      <c r="HA421" s="28"/>
      <c r="HB421" s="28"/>
      <c r="HC421" s="28"/>
      <c r="HD421" s="28"/>
      <c r="HE421" s="28"/>
      <c r="HF421" s="28"/>
      <c r="HG421" s="28"/>
      <c r="HH421" s="28"/>
      <c r="HI421" s="28"/>
      <c r="HJ421" s="28"/>
      <c r="HK421" s="28"/>
      <c r="HL421" s="28"/>
      <c r="HM421" s="28"/>
      <c r="HN421" s="28"/>
      <c r="HO421" s="28"/>
      <c r="HP421" s="28"/>
      <c r="HQ421" s="28"/>
      <c r="HR421" s="28"/>
      <c r="HS421" s="28"/>
      <c r="HT421" s="28"/>
      <c r="HU421" s="28"/>
      <c r="HV421" s="28"/>
      <c r="HW421" s="28"/>
      <c r="HX421" s="28"/>
      <c r="HY421" s="28"/>
      <c r="HZ421" s="28"/>
      <c r="IA421" s="28"/>
      <c r="IB421" s="28"/>
      <c r="IC421" s="28"/>
      <c r="ID421" s="28"/>
      <c r="IE421" s="28"/>
      <c r="IF421" s="28"/>
      <c r="IG421" s="28"/>
      <c r="IH421" s="28"/>
      <c r="II421" s="28"/>
      <c r="IJ421" s="28"/>
      <c r="IK421" s="28"/>
      <c r="IL421" s="28"/>
      <c r="IM421" s="28"/>
      <c r="IN421" s="28"/>
      <c r="IO421" s="28"/>
      <c r="IP421" s="28"/>
      <c r="IQ421" s="28"/>
      <c r="IR421" s="28"/>
    </row>
    <row r="422" spans="2:252" x14ac:dyDescent="0.25">
      <c r="B422" s="28"/>
      <c r="C422" s="28"/>
      <c r="D422" s="28"/>
      <c r="E422" s="28"/>
      <c r="F422" s="28"/>
      <c r="G422" s="28"/>
      <c r="H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c r="FY422" s="28"/>
      <c r="FZ422" s="28"/>
      <c r="GA422" s="28"/>
      <c r="GB422" s="28"/>
      <c r="GC422" s="28"/>
      <c r="GD422" s="28"/>
      <c r="GE422" s="28"/>
      <c r="GF422" s="28"/>
      <c r="GG422" s="28"/>
      <c r="GH422" s="28"/>
      <c r="GI422" s="28"/>
      <c r="GJ422" s="28"/>
      <c r="GK422" s="28"/>
      <c r="GL422" s="28"/>
      <c r="GM422" s="28"/>
      <c r="GN422" s="28"/>
      <c r="GO422" s="28"/>
      <c r="GP422" s="28"/>
      <c r="GQ422" s="28"/>
      <c r="GR422" s="28"/>
      <c r="GS422" s="28"/>
      <c r="GT422" s="28"/>
      <c r="GU422" s="28"/>
      <c r="GV422" s="28"/>
      <c r="GW422" s="28"/>
      <c r="GX422" s="28"/>
      <c r="GY422" s="28"/>
      <c r="GZ422" s="28"/>
      <c r="HA422" s="28"/>
      <c r="HB422" s="28"/>
      <c r="HC422" s="28"/>
      <c r="HD422" s="28"/>
      <c r="HE422" s="28"/>
      <c r="HF422" s="28"/>
      <c r="HG422" s="28"/>
      <c r="HH422" s="28"/>
      <c r="HI422" s="28"/>
      <c r="HJ422" s="28"/>
      <c r="HK422" s="28"/>
      <c r="HL422" s="28"/>
      <c r="HM422" s="28"/>
      <c r="HN422" s="28"/>
      <c r="HO422" s="28"/>
      <c r="HP422" s="28"/>
      <c r="HQ422" s="28"/>
      <c r="HR422" s="28"/>
      <c r="HS422" s="28"/>
      <c r="HT422" s="28"/>
      <c r="HU422" s="28"/>
      <c r="HV422" s="28"/>
      <c r="HW422" s="28"/>
      <c r="HX422" s="28"/>
      <c r="HY422" s="28"/>
      <c r="HZ422" s="28"/>
      <c r="IA422" s="28"/>
      <c r="IB422" s="28"/>
      <c r="IC422" s="28"/>
      <c r="ID422" s="28"/>
      <c r="IE422" s="28"/>
      <c r="IF422" s="28"/>
      <c r="IG422" s="28"/>
      <c r="IH422" s="28"/>
      <c r="II422" s="28"/>
      <c r="IJ422" s="28"/>
      <c r="IK422" s="28"/>
      <c r="IL422" s="28"/>
      <c r="IM422" s="28"/>
      <c r="IN422" s="28"/>
      <c r="IO422" s="28"/>
      <c r="IP422" s="28"/>
      <c r="IQ422" s="28"/>
      <c r="IR422" s="28"/>
    </row>
    <row r="423" spans="2:252" x14ac:dyDescent="0.25">
      <c r="B423" s="28"/>
      <c r="C423" s="28"/>
      <c r="D423" s="28"/>
      <c r="E423" s="28"/>
      <c r="F423" s="28"/>
      <c r="G423" s="28"/>
      <c r="H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8"/>
      <c r="GR423" s="28"/>
      <c r="GS423" s="28"/>
      <c r="GT423" s="28"/>
      <c r="GU423" s="28"/>
      <c r="GV423" s="28"/>
      <c r="GW423" s="28"/>
      <c r="GX423" s="28"/>
      <c r="GY423" s="28"/>
      <c r="GZ423" s="28"/>
      <c r="HA423" s="28"/>
      <c r="HB423" s="28"/>
      <c r="HC423" s="28"/>
      <c r="HD423" s="28"/>
      <c r="HE423" s="28"/>
      <c r="HF423" s="28"/>
      <c r="HG423" s="28"/>
      <c r="HH423" s="28"/>
      <c r="HI423" s="28"/>
      <c r="HJ423" s="28"/>
      <c r="HK423" s="28"/>
      <c r="HL423" s="28"/>
      <c r="HM423" s="28"/>
      <c r="HN423" s="28"/>
      <c r="HO423" s="28"/>
      <c r="HP423" s="28"/>
      <c r="HQ423" s="28"/>
      <c r="HR423" s="28"/>
      <c r="HS423" s="28"/>
      <c r="HT423" s="28"/>
      <c r="HU423" s="28"/>
      <c r="HV423" s="28"/>
      <c r="HW423" s="28"/>
      <c r="HX423" s="28"/>
      <c r="HY423" s="28"/>
      <c r="HZ423" s="28"/>
      <c r="IA423" s="28"/>
      <c r="IB423" s="28"/>
      <c r="IC423" s="28"/>
      <c r="ID423" s="28"/>
      <c r="IE423" s="28"/>
      <c r="IF423" s="28"/>
      <c r="IG423" s="28"/>
      <c r="IH423" s="28"/>
      <c r="II423" s="28"/>
      <c r="IJ423" s="28"/>
      <c r="IK423" s="28"/>
      <c r="IL423" s="28"/>
      <c r="IM423" s="28"/>
      <c r="IN423" s="28"/>
      <c r="IO423" s="28"/>
      <c r="IP423" s="28"/>
      <c r="IQ423" s="28"/>
      <c r="IR423" s="28"/>
    </row>
    <row r="424" spans="2:252" x14ac:dyDescent="0.25">
      <c r="B424" s="28"/>
      <c r="C424" s="28"/>
      <c r="D424" s="28"/>
      <c r="E424" s="28"/>
      <c r="F424" s="28"/>
      <c r="G424" s="28"/>
      <c r="H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c r="GR424" s="28"/>
      <c r="GS424" s="28"/>
      <c r="GT424" s="28"/>
      <c r="GU424" s="28"/>
      <c r="GV424" s="28"/>
      <c r="GW424" s="28"/>
      <c r="GX424" s="28"/>
      <c r="GY424" s="28"/>
      <c r="GZ424" s="28"/>
      <c r="HA424" s="28"/>
      <c r="HB424" s="28"/>
      <c r="HC424" s="28"/>
      <c r="HD424" s="28"/>
      <c r="HE424" s="28"/>
      <c r="HF424" s="28"/>
      <c r="HG424" s="28"/>
      <c r="HH424" s="28"/>
      <c r="HI424" s="28"/>
      <c r="HJ424" s="28"/>
      <c r="HK424" s="28"/>
      <c r="HL424" s="28"/>
      <c r="HM424" s="28"/>
      <c r="HN424" s="28"/>
      <c r="HO424" s="28"/>
      <c r="HP424" s="28"/>
      <c r="HQ424" s="28"/>
      <c r="HR424" s="28"/>
      <c r="HS424" s="28"/>
      <c r="HT424" s="28"/>
      <c r="HU424" s="28"/>
      <c r="HV424" s="28"/>
      <c r="HW424" s="28"/>
      <c r="HX424" s="28"/>
      <c r="HY424" s="28"/>
      <c r="HZ424" s="28"/>
      <c r="IA424" s="28"/>
      <c r="IB424" s="28"/>
      <c r="IC424" s="28"/>
      <c r="ID424" s="28"/>
      <c r="IE424" s="28"/>
      <c r="IF424" s="28"/>
      <c r="IG424" s="28"/>
      <c r="IH424" s="28"/>
      <c r="II424" s="28"/>
      <c r="IJ424" s="28"/>
      <c r="IK424" s="28"/>
      <c r="IL424" s="28"/>
      <c r="IM424" s="28"/>
      <c r="IN424" s="28"/>
      <c r="IO424" s="28"/>
      <c r="IP424" s="28"/>
      <c r="IQ424" s="28"/>
      <c r="IR424" s="28"/>
    </row>
    <row r="425" spans="2:252" x14ac:dyDescent="0.25">
      <c r="B425" s="28"/>
      <c r="C425" s="28"/>
      <c r="D425" s="28"/>
      <c r="E425" s="28"/>
      <c r="F425" s="28"/>
      <c r="G425" s="28"/>
      <c r="H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c r="GG425" s="28"/>
      <c r="GH425" s="28"/>
      <c r="GI425" s="28"/>
      <c r="GJ425" s="28"/>
      <c r="GK425" s="28"/>
      <c r="GL425" s="28"/>
      <c r="GM425" s="28"/>
      <c r="GN425" s="28"/>
      <c r="GO425" s="28"/>
      <c r="GP425" s="28"/>
      <c r="GQ425" s="28"/>
      <c r="GR425" s="28"/>
      <c r="GS425" s="28"/>
      <c r="GT425" s="28"/>
      <c r="GU425" s="28"/>
      <c r="GV425" s="28"/>
      <c r="GW425" s="28"/>
      <c r="GX425" s="28"/>
      <c r="GY425" s="28"/>
      <c r="GZ425" s="28"/>
      <c r="HA425" s="28"/>
      <c r="HB425" s="28"/>
      <c r="HC425" s="28"/>
      <c r="HD425" s="28"/>
      <c r="HE425" s="28"/>
      <c r="HF425" s="28"/>
      <c r="HG425" s="28"/>
      <c r="HH425" s="28"/>
      <c r="HI425" s="28"/>
      <c r="HJ425" s="28"/>
      <c r="HK425" s="28"/>
      <c r="HL425" s="28"/>
      <c r="HM425" s="28"/>
      <c r="HN425" s="28"/>
      <c r="HO425" s="28"/>
      <c r="HP425" s="28"/>
      <c r="HQ425" s="28"/>
      <c r="HR425" s="28"/>
      <c r="HS425" s="28"/>
      <c r="HT425" s="28"/>
      <c r="HU425" s="28"/>
      <c r="HV425" s="28"/>
      <c r="HW425" s="28"/>
      <c r="HX425" s="28"/>
      <c r="HY425" s="28"/>
      <c r="HZ425" s="28"/>
      <c r="IA425" s="28"/>
      <c r="IB425" s="28"/>
      <c r="IC425" s="28"/>
      <c r="ID425" s="28"/>
      <c r="IE425" s="28"/>
      <c r="IF425" s="28"/>
      <c r="IG425" s="28"/>
      <c r="IH425" s="28"/>
      <c r="II425" s="28"/>
      <c r="IJ425" s="28"/>
      <c r="IK425" s="28"/>
      <c r="IL425" s="28"/>
      <c r="IM425" s="28"/>
      <c r="IN425" s="28"/>
      <c r="IO425" s="28"/>
      <c r="IP425" s="28"/>
      <c r="IQ425" s="28"/>
      <c r="IR425" s="28"/>
    </row>
    <row r="426" spans="2:252" x14ac:dyDescent="0.25">
      <c r="B426" s="28"/>
      <c r="C426" s="28"/>
      <c r="D426" s="28"/>
      <c r="E426" s="28"/>
      <c r="F426" s="28"/>
      <c r="G426" s="28"/>
      <c r="H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8"/>
      <c r="GR426" s="28"/>
      <c r="GS426" s="28"/>
      <c r="GT426" s="28"/>
      <c r="GU426" s="28"/>
      <c r="GV426" s="28"/>
      <c r="GW426" s="28"/>
      <c r="GX426" s="28"/>
      <c r="GY426" s="28"/>
      <c r="GZ426" s="28"/>
      <c r="HA426" s="28"/>
      <c r="HB426" s="28"/>
      <c r="HC426" s="28"/>
      <c r="HD426" s="28"/>
      <c r="HE426" s="28"/>
      <c r="HF426" s="28"/>
      <c r="HG426" s="28"/>
      <c r="HH426" s="28"/>
      <c r="HI426" s="28"/>
      <c r="HJ426" s="28"/>
      <c r="HK426" s="28"/>
      <c r="HL426" s="28"/>
      <c r="HM426" s="28"/>
      <c r="HN426" s="28"/>
      <c r="HO426" s="28"/>
      <c r="HP426" s="28"/>
      <c r="HQ426" s="28"/>
      <c r="HR426" s="28"/>
      <c r="HS426" s="28"/>
      <c r="HT426" s="28"/>
      <c r="HU426" s="28"/>
      <c r="HV426" s="28"/>
      <c r="HW426" s="28"/>
      <c r="HX426" s="28"/>
      <c r="HY426" s="28"/>
      <c r="HZ426" s="28"/>
      <c r="IA426" s="28"/>
      <c r="IB426" s="28"/>
      <c r="IC426" s="28"/>
      <c r="ID426" s="28"/>
      <c r="IE426" s="28"/>
      <c r="IF426" s="28"/>
      <c r="IG426" s="28"/>
      <c r="IH426" s="28"/>
      <c r="II426" s="28"/>
      <c r="IJ426" s="28"/>
      <c r="IK426" s="28"/>
      <c r="IL426" s="28"/>
      <c r="IM426" s="28"/>
      <c r="IN426" s="28"/>
      <c r="IO426" s="28"/>
      <c r="IP426" s="28"/>
      <c r="IQ426" s="28"/>
      <c r="IR426" s="28"/>
    </row>
    <row r="427" spans="2:252" x14ac:dyDescent="0.25">
      <c r="B427" s="28"/>
      <c r="C427" s="28"/>
      <c r="D427" s="28"/>
      <c r="E427" s="28"/>
      <c r="F427" s="28"/>
      <c r="G427" s="28"/>
      <c r="H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c r="GK427" s="28"/>
      <c r="GL427" s="28"/>
      <c r="GM427" s="28"/>
      <c r="GN427" s="28"/>
      <c r="GO427" s="28"/>
      <c r="GP427" s="28"/>
      <c r="GQ427" s="28"/>
      <c r="GR427" s="28"/>
      <c r="GS427" s="28"/>
      <c r="GT427" s="28"/>
      <c r="GU427" s="28"/>
      <c r="GV427" s="28"/>
      <c r="GW427" s="28"/>
      <c r="GX427" s="28"/>
      <c r="GY427" s="28"/>
      <c r="GZ427" s="28"/>
      <c r="HA427" s="28"/>
      <c r="HB427" s="28"/>
      <c r="HC427" s="28"/>
      <c r="HD427" s="28"/>
      <c r="HE427" s="28"/>
      <c r="HF427" s="28"/>
      <c r="HG427" s="28"/>
      <c r="HH427" s="28"/>
      <c r="HI427" s="28"/>
      <c r="HJ427" s="28"/>
      <c r="HK427" s="28"/>
      <c r="HL427" s="28"/>
      <c r="HM427" s="28"/>
      <c r="HN427" s="28"/>
      <c r="HO427" s="28"/>
      <c r="HP427" s="28"/>
      <c r="HQ427" s="28"/>
      <c r="HR427" s="28"/>
      <c r="HS427" s="28"/>
      <c r="HT427" s="28"/>
      <c r="HU427" s="28"/>
      <c r="HV427" s="28"/>
      <c r="HW427" s="28"/>
      <c r="HX427" s="28"/>
      <c r="HY427" s="28"/>
      <c r="HZ427" s="28"/>
      <c r="IA427" s="28"/>
      <c r="IB427" s="28"/>
      <c r="IC427" s="28"/>
      <c r="ID427" s="28"/>
      <c r="IE427" s="28"/>
      <c r="IF427" s="28"/>
      <c r="IG427" s="28"/>
      <c r="IH427" s="28"/>
      <c r="II427" s="28"/>
      <c r="IJ427" s="28"/>
      <c r="IK427" s="28"/>
      <c r="IL427" s="28"/>
      <c r="IM427" s="28"/>
      <c r="IN427" s="28"/>
      <c r="IO427" s="28"/>
      <c r="IP427" s="28"/>
      <c r="IQ427" s="28"/>
      <c r="IR427" s="28"/>
    </row>
    <row r="428" spans="2:252" x14ac:dyDescent="0.25">
      <c r="B428" s="28"/>
      <c r="C428" s="28"/>
      <c r="D428" s="28"/>
      <c r="E428" s="28"/>
      <c r="F428" s="28"/>
      <c r="G428" s="28"/>
      <c r="H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c r="GR428" s="28"/>
      <c r="GS428" s="28"/>
      <c r="GT428" s="28"/>
      <c r="GU428" s="28"/>
      <c r="GV428" s="28"/>
      <c r="GW428" s="28"/>
      <c r="GX428" s="28"/>
      <c r="GY428" s="28"/>
      <c r="GZ428" s="28"/>
      <c r="HA428" s="28"/>
      <c r="HB428" s="28"/>
      <c r="HC428" s="28"/>
      <c r="HD428" s="28"/>
      <c r="HE428" s="28"/>
      <c r="HF428" s="28"/>
      <c r="HG428" s="28"/>
      <c r="HH428" s="28"/>
      <c r="HI428" s="28"/>
      <c r="HJ428" s="28"/>
      <c r="HK428" s="28"/>
      <c r="HL428" s="28"/>
      <c r="HM428" s="28"/>
      <c r="HN428" s="28"/>
      <c r="HO428" s="28"/>
      <c r="HP428" s="28"/>
      <c r="HQ428" s="28"/>
      <c r="HR428" s="28"/>
      <c r="HS428" s="28"/>
      <c r="HT428" s="28"/>
      <c r="HU428" s="28"/>
      <c r="HV428" s="28"/>
      <c r="HW428" s="28"/>
      <c r="HX428" s="28"/>
      <c r="HY428" s="28"/>
      <c r="HZ428" s="28"/>
      <c r="IA428" s="28"/>
      <c r="IB428" s="28"/>
      <c r="IC428" s="28"/>
      <c r="ID428" s="28"/>
      <c r="IE428" s="28"/>
      <c r="IF428" s="28"/>
      <c r="IG428" s="28"/>
      <c r="IH428" s="28"/>
      <c r="II428" s="28"/>
      <c r="IJ428" s="28"/>
      <c r="IK428" s="28"/>
      <c r="IL428" s="28"/>
      <c r="IM428" s="28"/>
      <c r="IN428" s="28"/>
      <c r="IO428" s="28"/>
      <c r="IP428" s="28"/>
      <c r="IQ428" s="28"/>
      <c r="IR428" s="28"/>
    </row>
    <row r="429" spans="2:252" x14ac:dyDescent="0.25">
      <c r="B429" s="28"/>
      <c r="C429" s="28"/>
      <c r="D429" s="28"/>
      <c r="E429" s="28"/>
      <c r="F429" s="28"/>
      <c r="G429" s="28"/>
      <c r="H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8"/>
      <c r="GR429" s="28"/>
      <c r="GS429" s="28"/>
      <c r="GT429" s="28"/>
      <c r="GU429" s="28"/>
      <c r="GV429" s="28"/>
      <c r="GW429" s="28"/>
      <c r="GX429" s="28"/>
      <c r="GY429" s="28"/>
      <c r="GZ429" s="28"/>
      <c r="HA429" s="28"/>
      <c r="HB429" s="28"/>
      <c r="HC429" s="28"/>
      <c r="HD429" s="28"/>
      <c r="HE429" s="28"/>
      <c r="HF429" s="28"/>
      <c r="HG429" s="28"/>
      <c r="HH429" s="28"/>
      <c r="HI429" s="28"/>
      <c r="HJ429" s="28"/>
      <c r="HK429" s="28"/>
      <c r="HL429" s="28"/>
      <c r="HM429" s="28"/>
      <c r="HN429" s="28"/>
      <c r="HO429" s="28"/>
      <c r="HP429" s="28"/>
      <c r="HQ429" s="28"/>
      <c r="HR429" s="28"/>
      <c r="HS429" s="28"/>
      <c r="HT429" s="28"/>
      <c r="HU429" s="28"/>
      <c r="HV429" s="28"/>
      <c r="HW429" s="28"/>
      <c r="HX429" s="28"/>
      <c r="HY429" s="28"/>
      <c r="HZ429" s="28"/>
      <c r="IA429" s="28"/>
      <c r="IB429" s="28"/>
      <c r="IC429" s="28"/>
      <c r="ID429" s="28"/>
      <c r="IE429" s="28"/>
      <c r="IF429" s="28"/>
      <c r="IG429" s="28"/>
      <c r="IH429" s="28"/>
      <c r="II429" s="28"/>
      <c r="IJ429" s="28"/>
      <c r="IK429" s="28"/>
      <c r="IL429" s="28"/>
      <c r="IM429" s="28"/>
      <c r="IN429" s="28"/>
      <c r="IO429" s="28"/>
      <c r="IP429" s="28"/>
      <c r="IQ429" s="28"/>
      <c r="IR429" s="28"/>
    </row>
    <row r="430" spans="2:252" x14ac:dyDescent="0.25">
      <c r="B430" s="28"/>
      <c r="C430" s="28"/>
      <c r="D430" s="28"/>
      <c r="E430" s="28"/>
      <c r="F430" s="28"/>
      <c r="G430" s="28"/>
      <c r="H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c r="GV430" s="28"/>
      <c r="GW430" s="28"/>
      <c r="GX430" s="28"/>
      <c r="GY430" s="28"/>
      <c r="GZ430" s="28"/>
      <c r="HA430" s="28"/>
      <c r="HB430" s="28"/>
      <c r="HC430" s="28"/>
      <c r="HD430" s="28"/>
      <c r="HE430" s="28"/>
      <c r="HF430" s="28"/>
      <c r="HG430" s="28"/>
      <c r="HH430" s="28"/>
      <c r="HI430" s="28"/>
      <c r="HJ430" s="28"/>
      <c r="HK430" s="28"/>
      <c r="HL430" s="28"/>
      <c r="HM430" s="28"/>
      <c r="HN430" s="28"/>
      <c r="HO430" s="28"/>
      <c r="HP430" s="28"/>
      <c r="HQ430" s="28"/>
      <c r="HR430" s="28"/>
      <c r="HS430" s="28"/>
      <c r="HT430" s="28"/>
      <c r="HU430" s="28"/>
      <c r="HV430" s="28"/>
      <c r="HW430" s="28"/>
      <c r="HX430" s="28"/>
      <c r="HY430" s="28"/>
      <c r="HZ430" s="28"/>
      <c r="IA430" s="28"/>
      <c r="IB430" s="28"/>
      <c r="IC430" s="28"/>
      <c r="ID430" s="28"/>
      <c r="IE430" s="28"/>
      <c r="IF430" s="28"/>
      <c r="IG430" s="28"/>
      <c r="IH430" s="28"/>
      <c r="II430" s="28"/>
      <c r="IJ430" s="28"/>
      <c r="IK430" s="28"/>
      <c r="IL430" s="28"/>
      <c r="IM430" s="28"/>
      <c r="IN430" s="28"/>
      <c r="IO430" s="28"/>
      <c r="IP430" s="28"/>
      <c r="IQ430" s="28"/>
      <c r="IR430" s="28"/>
    </row>
    <row r="431" spans="2:252" x14ac:dyDescent="0.25">
      <c r="B431" s="28"/>
      <c r="C431" s="28"/>
      <c r="D431" s="28"/>
      <c r="E431" s="28"/>
      <c r="F431" s="28"/>
      <c r="G431" s="28"/>
      <c r="H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8"/>
      <c r="GR431" s="28"/>
      <c r="GS431" s="28"/>
      <c r="GT431" s="28"/>
      <c r="GU431" s="28"/>
      <c r="GV431" s="28"/>
      <c r="GW431" s="28"/>
      <c r="GX431" s="28"/>
      <c r="GY431" s="28"/>
      <c r="GZ431" s="28"/>
      <c r="HA431" s="28"/>
      <c r="HB431" s="28"/>
      <c r="HC431" s="28"/>
      <c r="HD431" s="28"/>
      <c r="HE431" s="28"/>
      <c r="HF431" s="28"/>
      <c r="HG431" s="28"/>
      <c r="HH431" s="28"/>
      <c r="HI431" s="28"/>
      <c r="HJ431" s="28"/>
      <c r="HK431" s="28"/>
      <c r="HL431" s="28"/>
      <c r="HM431" s="28"/>
      <c r="HN431" s="28"/>
      <c r="HO431" s="28"/>
      <c r="HP431" s="28"/>
      <c r="HQ431" s="28"/>
      <c r="HR431" s="28"/>
      <c r="HS431" s="28"/>
      <c r="HT431" s="28"/>
      <c r="HU431" s="28"/>
      <c r="HV431" s="28"/>
      <c r="HW431" s="28"/>
      <c r="HX431" s="28"/>
      <c r="HY431" s="28"/>
      <c r="HZ431" s="28"/>
      <c r="IA431" s="28"/>
      <c r="IB431" s="28"/>
      <c r="IC431" s="28"/>
      <c r="ID431" s="28"/>
      <c r="IE431" s="28"/>
      <c r="IF431" s="28"/>
      <c r="IG431" s="28"/>
      <c r="IH431" s="28"/>
      <c r="II431" s="28"/>
      <c r="IJ431" s="28"/>
      <c r="IK431" s="28"/>
      <c r="IL431" s="28"/>
      <c r="IM431" s="28"/>
      <c r="IN431" s="28"/>
      <c r="IO431" s="28"/>
      <c r="IP431" s="28"/>
      <c r="IQ431" s="28"/>
      <c r="IR431" s="28"/>
    </row>
    <row r="432" spans="2:252" x14ac:dyDescent="0.25">
      <c r="B432" s="28"/>
      <c r="C432" s="28"/>
      <c r="D432" s="28"/>
      <c r="E432" s="28"/>
      <c r="F432" s="28"/>
      <c r="G432" s="28"/>
      <c r="H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c r="GR432" s="28"/>
      <c r="GS432" s="28"/>
      <c r="GT432" s="28"/>
      <c r="GU432" s="28"/>
      <c r="GV432" s="28"/>
      <c r="GW432" s="28"/>
      <c r="GX432" s="28"/>
      <c r="GY432" s="28"/>
      <c r="GZ432" s="28"/>
      <c r="HA432" s="28"/>
      <c r="HB432" s="28"/>
      <c r="HC432" s="28"/>
      <c r="HD432" s="28"/>
      <c r="HE432" s="28"/>
      <c r="HF432" s="28"/>
      <c r="HG432" s="28"/>
      <c r="HH432" s="28"/>
      <c r="HI432" s="28"/>
      <c r="HJ432" s="28"/>
      <c r="HK432" s="28"/>
      <c r="HL432" s="28"/>
      <c r="HM432" s="28"/>
      <c r="HN432" s="28"/>
      <c r="HO432" s="28"/>
      <c r="HP432" s="28"/>
      <c r="HQ432" s="28"/>
      <c r="HR432" s="28"/>
      <c r="HS432" s="28"/>
      <c r="HT432" s="28"/>
      <c r="HU432" s="28"/>
      <c r="HV432" s="28"/>
      <c r="HW432" s="28"/>
      <c r="HX432" s="28"/>
      <c r="HY432" s="28"/>
      <c r="HZ432" s="28"/>
      <c r="IA432" s="28"/>
      <c r="IB432" s="28"/>
      <c r="IC432" s="28"/>
      <c r="ID432" s="28"/>
      <c r="IE432" s="28"/>
      <c r="IF432" s="28"/>
      <c r="IG432" s="28"/>
      <c r="IH432" s="28"/>
      <c r="II432" s="28"/>
      <c r="IJ432" s="28"/>
      <c r="IK432" s="28"/>
      <c r="IL432" s="28"/>
      <c r="IM432" s="28"/>
      <c r="IN432" s="28"/>
      <c r="IO432" s="28"/>
      <c r="IP432" s="28"/>
      <c r="IQ432" s="28"/>
      <c r="IR432" s="28"/>
    </row>
    <row r="433" spans="2:252" x14ac:dyDescent="0.25">
      <c r="B433" s="28"/>
      <c r="C433" s="28"/>
      <c r="D433" s="28"/>
      <c r="E433" s="28"/>
      <c r="F433" s="28"/>
      <c r="G433" s="28"/>
      <c r="H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c r="FY433" s="28"/>
      <c r="FZ433" s="28"/>
      <c r="GA433" s="28"/>
      <c r="GB433" s="28"/>
      <c r="GC433" s="28"/>
      <c r="GD433" s="28"/>
      <c r="GE433" s="28"/>
      <c r="GF433" s="28"/>
      <c r="GG433" s="28"/>
      <c r="GH433" s="28"/>
      <c r="GI433" s="28"/>
      <c r="GJ433" s="28"/>
      <c r="GK433" s="28"/>
      <c r="GL433" s="28"/>
      <c r="GM433" s="28"/>
      <c r="GN433" s="28"/>
      <c r="GO433" s="28"/>
      <c r="GP433" s="28"/>
      <c r="GQ433" s="28"/>
      <c r="GR433" s="28"/>
      <c r="GS433" s="28"/>
      <c r="GT433" s="28"/>
      <c r="GU433" s="28"/>
      <c r="GV433" s="28"/>
      <c r="GW433" s="28"/>
      <c r="GX433" s="28"/>
      <c r="GY433" s="28"/>
      <c r="GZ433" s="28"/>
      <c r="HA433" s="28"/>
      <c r="HB433" s="28"/>
      <c r="HC433" s="28"/>
      <c r="HD433" s="28"/>
      <c r="HE433" s="28"/>
      <c r="HF433" s="28"/>
      <c r="HG433" s="28"/>
      <c r="HH433" s="28"/>
      <c r="HI433" s="28"/>
      <c r="HJ433" s="28"/>
      <c r="HK433" s="28"/>
      <c r="HL433" s="28"/>
      <c r="HM433" s="28"/>
      <c r="HN433" s="28"/>
      <c r="HO433" s="28"/>
      <c r="HP433" s="28"/>
      <c r="HQ433" s="28"/>
      <c r="HR433" s="28"/>
      <c r="HS433" s="28"/>
      <c r="HT433" s="28"/>
      <c r="HU433" s="28"/>
      <c r="HV433" s="28"/>
      <c r="HW433" s="28"/>
      <c r="HX433" s="28"/>
      <c r="HY433" s="28"/>
      <c r="HZ433" s="28"/>
      <c r="IA433" s="28"/>
      <c r="IB433" s="28"/>
      <c r="IC433" s="28"/>
      <c r="ID433" s="28"/>
      <c r="IE433" s="28"/>
      <c r="IF433" s="28"/>
      <c r="IG433" s="28"/>
      <c r="IH433" s="28"/>
      <c r="II433" s="28"/>
      <c r="IJ433" s="28"/>
      <c r="IK433" s="28"/>
      <c r="IL433" s="28"/>
      <c r="IM433" s="28"/>
      <c r="IN433" s="28"/>
      <c r="IO433" s="28"/>
      <c r="IP433" s="28"/>
      <c r="IQ433" s="28"/>
      <c r="IR433" s="28"/>
    </row>
    <row r="434" spans="2:252" x14ac:dyDescent="0.25">
      <c r="B434" s="28"/>
      <c r="C434" s="28"/>
      <c r="D434" s="28"/>
      <c r="E434" s="28"/>
      <c r="F434" s="28"/>
      <c r="G434" s="28"/>
      <c r="H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c r="GR434" s="28"/>
      <c r="GS434" s="28"/>
      <c r="GT434" s="28"/>
      <c r="GU434" s="28"/>
      <c r="GV434" s="28"/>
      <c r="GW434" s="28"/>
      <c r="GX434" s="28"/>
      <c r="GY434" s="28"/>
      <c r="GZ434" s="28"/>
      <c r="HA434" s="28"/>
      <c r="HB434" s="28"/>
      <c r="HC434" s="28"/>
      <c r="HD434" s="28"/>
      <c r="HE434" s="28"/>
      <c r="HF434" s="28"/>
      <c r="HG434" s="28"/>
      <c r="HH434" s="28"/>
      <c r="HI434" s="28"/>
      <c r="HJ434" s="28"/>
      <c r="HK434" s="28"/>
      <c r="HL434" s="28"/>
      <c r="HM434" s="28"/>
      <c r="HN434" s="28"/>
      <c r="HO434" s="28"/>
      <c r="HP434" s="28"/>
      <c r="HQ434" s="28"/>
      <c r="HR434" s="28"/>
      <c r="HS434" s="28"/>
      <c r="HT434" s="28"/>
      <c r="HU434" s="28"/>
      <c r="HV434" s="28"/>
      <c r="HW434" s="28"/>
      <c r="HX434" s="28"/>
      <c r="HY434" s="28"/>
      <c r="HZ434" s="28"/>
      <c r="IA434" s="28"/>
      <c r="IB434" s="28"/>
      <c r="IC434" s="28"/>
      <c r="ID434" s="28"/>
      <c r="IE434" s="28"/>
      <c r="IF434" s="28"/>
      <c r="IG434" s="28"/>
      <c r="IH434" s="28"/>
      <c r="II434" s="28"/>
      <c r="IJ434" s="28"/>
      <c r="IK434" s="28"/>
      <c r="IL434" s="28"/>
      <c r="IM434" s="28"/>
      <c r="IN434" s="28"/>
      <c r="IO434" s="28"/>
      <c r="IP434" s="28"/>
      <c r="IQ434" s="28"/>
      <c r="IR434" s="28"/>
    </row>
    <row r="435" spans="2:252" x14ac:dyDescent="0.25">
      <c r="B435" s="28"/>
      <c r="C435" s="28"/>
      <c r="D435" s="28"/>
      <c r="E435" s="28"/>
      <c r="F435" s="28"/>
      <c r="G435" s="28"/>
      <c r="H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c r="GR435" s="28"/>
      <c r="GS435" s="28"/>
      <c r="GT435" s="28"/>
      <c r="GU435" s="28"/>
      <c r="GV435" s="28"/>
      <c r="GW435" s="28"/>
      <c r="GX435" s="28"/>
      <c r="GY435" s="28"/>
      <c r="GZ435" s="28"/>
      <c r="HA435" s="28"/>
      <c r="HB435" s="28"/>
      <c r="HC435" s="28"/>
      <c r="HD435" s="28"/>
      <c r="HE435" s="28"/>
      <c r="HF435" s="28"/>
      <c r="HG435" s="28"/>
      <c r="HH435" s="28"/>
      <c r="HI435" s="28"/>
      <c r="HJ435" s="28"/>
      <c r="HK435" s="28"/>
      <c r="HL435" s="28"/>
      <c r="HM435" s="28"/>
      <c r="HN435" s="28"/>
      <c r="HO435" s="28"/>
      <c r="HP435" s="28"/>
      <c r="HQ435" s="28"/>
      <c r="HR435" s="28"/>
      <c r="HS435" s="28"/>
      <c r="HT435" s="28"/>
      <c r="HU435" s="28"/>
      <c r="HV435" s="28"/>
      <c r="HW435" s="28"/>
      <c r="HX435" s="28"/>
      <c r="HY435" s="28"/>
      <c r="HZ435" s="28"/>
      <c r="IA435" s="28"/>
      <c r="IB435" s="28"/>
      <c r="IC435" s="28"/>
      <c r="ID435" s="28"/>
      <c r="IE435" s="28"/>
      <c r="IF435" s="28"/>
      <c r="IG435" s="28"/>
      <c r="IH435" s="28"/>
      <c r="II435" s="28"/>
      <c r="IJ435" s="28"/>
      <c r="IK435" s="28"/>
      <c r="IL435" s="28"/>
      <c r="IM435" s="28"/>
      <c r="IN435" s="28"/>
      <c r="IO435" s="28"/>
      <c r="IP435" s="28"/>
      <c r="IQ435" s="28"/>
      <c r="IR435" s="28"/>
    </row>
    <row r="436" spans="2:252" x14ac:dyDescent="0.25">
      <c r="B436" s="28"/>
      <c r="C436" s="28"/>
      <c r="D436" s="28"/>
      <c r="E436" s="28"/>
      <c r="F436" s="28"/>
      <c r="G436" s="28"/>
      <c r="H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c r="GV436" s="28"/>
      <c r="GW436" s="28"/>
      <c r="GX436" s="28"/>
      <c r="GY436" s="28"/>
      <c r="GZ436" s="28"/>
      <c r="HA436" s="28"/>
      <c r="HB436" s="28"/>
      <c r="HC436" s="28"/>
      <c r="HD436" s="28"/>
      <c r="HE436" s="28"/>
      <c r="HF436" s="28"/>
      <c r="HG436" s="28"/>
      <c r="HH436" s="28"/>
      <c r="HI436" s="28"/>
      <c r="HJ436" s="28"/>
      <c r="HK436" s="28"/>
      <c r="HL436" s="28"/>
      <c r="HM436" s="28"/>
      <c r="HN436" s="28"/>
      <c r="HO436" s="28"/>
      <c r="HP436" s="28"/>
      <c r="HQ436" s="28"/>
      <c r="HR436" s="28"/>
      <c r="HS436" s="28"/>
      <c r="HT436" s="28"/>
      <c r="HU436" s="28"/>
      <c r="HV436" s="28"/>
      <c r="HW436" s="28"/>
      <c r="HX436" s="28"/>
      <c r="HY436" s="28"/>
      <c r="HZ436" s="28"/>
      <c r="IA436" s="28"/>
      <c r="IB436" s="28"/>
      <c r="IC436" s="28"/>
      <c r="ID436" s="28"/>
      <c r="IE436" s="28"/>
      <c r="IF436" s="28"/>
      <c r="IG436" s="28"/>
      <c r="IH436" s="28"/>
      <c r="II436" s="28"/>
      <c r="IJ436" s="28"/>
      <c r="IK436" s="28"/>
      <c r="IL436" s="28"/>
      <c r="IM436" s="28"/>
      <c r="IN436" s="28"/>
      <c r="IO436" s="28"/>
      <c r="IP436" s="28"/>
      <c r="IQ436" s="28"/>
      <c r="IR436" s="28"/>
    </row>
    <row r="437" spans="2:252" x14ac:dyDescent="0.25">
      <c r="B437" s="28"/>
      <c r="C437" s="28"/>
      <c r="D437" s="28"/>
      <c r="E437" s="28"/>
      <c r="F437" s="28"/>
      <c r="G437" s="28"/>
      <c r="H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8"/>
      <c r="GR437" s="28"/>
      <c r="GS437" s="28"/>
      <c r="GT437" s="28"/>
      <c r="GU437" s="28"/>
      <c r="GV437" s="28"/>
      <c r="GW437" s="28"/>
      <c r="GX437" s="28"/>
      <c r="GY437" s="28"/>
      <c r="GZ437" s="28"/>
      <c r="HA437" s="28"/>
      <c r="HB437" s="28"/>
      <c r="HC437" s="28"/>
      <c r="HD437" s="28"/>
      <c r="HE437" s="28"/>
      <c r="HF437" s="28"/>
      <c r="HG437" s="28"/>
      <c r="HH437" s="28"/>
      <c r="HI437" s="28"/>
      <c r="HJ437" s="28"/>
      <c r="HK437" s="28"/>
      <c r="HL437" s="28"/>
      <c r="HM437" s="28"/>
      <c r="HN437" s="28"/>
      <c r="HO437" s="28"/>
      <c r="HP437" s="28"/>
      <c r="HQ437" s="28"/>
      <c r="HR437" s="28"/>
      <c r="HS437" s="28"/>
      <c r="HT437" s="28"/>
      <c r="HU437" s="28"/>
      <c r="HV437" s="28"/>
      <c r="HW437" s="28"/>
      <c r="HX437" s="28"/>
      <c r="HY437" s="28"/>
      <c r="HZ437" s="28"/>
      <c r="IA437" s="28"/>
      <c r="IB437" s="28"/>
      <c r="IC437" s="28"/>
      <c r="ID437" s="28"/>
      <c r="IE437" s="28"/>
      <c r="IF437" s="28"/>
      <c r="IG437" s="28"/>
      <c r="IH437" s="28"/>
      <c r="II437" s="28"/>
      <c r="IJ437" s="28"/>
      <c r="IK437" s="28"/>
      <c r="IL437" s="28"/>
      <c r="IM437" s="28"/>
      <c r="IN437" s="28"/>
      <c r="IO437" s="28"/>
      <c r="IP437" s="28"/>
      <c r="IQ437" s="28"/>
      <c r="IR437" s="28"/>
    </row>
    <row r="438" spans="2:252" x14ac:dyDescent="0.25">
      <c r="B438" s="28"/>
      <c r="C438" s="28"/>
      <c r="D438" s="28"/>
      <c r="E438" s="28"/>
      <c r="F438" s="28"/>
      <c r="G438" s="28"/>
      <c r="H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c r="GR438" s="28"/>
      <c r="GS438" s="28"/>
      <c r="GT438" s="28"/>
      <c r="GU438" s="28"/>
      <c r="GV438" s="28"/>
      <c r="GW438" s="28"/>
      <c r="GX438" s="28"/>
      <c r="GY438" s="28"/>
      <c r="GZ438" s="28"/>
      <c r="HA438" s="28"/>
      <c r="HB438" s="28"/>
      <c r="HC438" s="28"/>
      <c r="HD438" s="28"/>
      <c r="HE438" s="28"/>
      <c r="HF438" s="28"/>
      <c r="HG438" s="28"/>
      <c r="HH438" s="28"/>
      <c r="HI438" s="28"/>
      <c r="HJ438" s="28"/>
      <c r="HK438" s="28"/>
      <c r="HL438" s="28"/>
      <c r="HM438" s="28"/>
      <c r="HN438" s="28"/>
      <c r="HO438" s="28"/>
      <c r="HP438" s="28"/>
      <c r="HQ438" s="28"/>
      <c r="HR438" s="28"/>
      <c r="HS438" s="28"/>
      <c r="HT438" s="28"/>
      <c r="HU438" s="28"/>
      <c r="HV438" s="28"/>
      <c r="HW438" s="28"/>
      <c r="HX438" s="28"/>
      <c r="HY438" s="28"/>
      <c r="HZ438" s="28"/>
      <c r="IA438" s="28"/>
      <c r="IB438" s="28"/>
      <c r="IC438" s="28"/>
      <c r="ID438" s="28"/>
      <c r="IE438" s="28"/>
      <c r="IF438" s="28"/>
      <c r="IG438" s="28"/>
      <c r="IH438" s="28"/>
      <c r="II438" s="28"/>
      <c r="IJ438" s="28"/>
      <c r="IK438" s="28"/>
      <c r="IL438" s="28"/>
      <c r="IM438" s="28"/>
      <c r="IN438" s="28"/>
      <c r="IO438" s="28"/>
      <c r="IP438" s="28"/>
      <c r="IQ438" s="28"/>
      <c r="IR438" s="28"/>
    </row>
    <row r="439" spans="2:252" x14ac:dyDescent="0.25">
      <c r="B439" s="28"/>
      <c r="C439" s="28"/>
      <c r="D439" s="28"/>
      <c r="E439" s="28"/>
      <c r="F439" s="28"/>
      <c r="G439" s="28"/>
      <c r="H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c r="GR439" s="28"/>
      <c r="GS439" s="28"/>
      <c r="GT439" s="28"/>
      <c r="GU439" s="28"/>
      <c r="GV439" s="28"/>
      <c r="GW439" s="28"/>
      <c r="GX439" s="28"/>
      <c r="GY439" s="28"/>
      <c r="GZ439" s="28"/>
      <c r="HA439" s="28"/>
      <c r="HB439" s="28"/>
      <c r="HC439" s="28"/>
      <c r="HD439" s="28"/>
      <c r="HE439" s="28"/>
      <c r="HF439" s="28"/>
      <c r="HG439" s="28"/>
      <c r="HH439" s="28"/>
      <c r="HI439" s="28"/>
      <c r="HJ439" s="28"/>
      <c r="HK439" s="28"/>
      <c r="HL439" s="28"/>
      <c r="HM439" s="28"/>
      <c r="HN439" s="28"/>
      <c r="HO439" s="28"/>
      <c r="HP439" s="28"/>
      <c r="HQ439" s="28"/>
      <c r="HR439" s="28"/>
      <c r="HS439" s="28"/>
      <c r="HT439" s="28"/>
      <c r="HU439" s="28"/>
      <c r="HV439" s="28"/>
      <c r="HW439" s="28"/>
      <c r="HX439" s="28"/>
      <c r="HY439" s="28"/>
      <c r="HZ439" s="28"/>
      <c r="IA439" s="28"/>
      <c r="IB439" s="28"/>
      <c r="IC439" s="28"/>
      <c r="ID439" s="28"/>
      <c r="IE439" s="28"/>
      <c r="IF439" s="28"/>
      <c r="IG439" s="28"/>
      <c r="IH439" s="28"/>
      <c r="II439" s="28"/>
      <c r="IJ439" s="28"/>
      <c r="IK439" s="28"/>
      <c r="IL439" s="28"/>
      <c r="IM439" s="28"/>
      <c r="IN439" s="28"/>
      <c r="IO439" s="28"/>
      <c r="IP439" s="28"/>
      <c r="IQ439" s="28"/>
      <c r="IR439" s="28"/>
    </row>
    <row r="440" spans="2:252" x14ac:dyDescent="0.25">
      <c r="B440" s="28"/>
      <c r="C440" s="28"/>
      <c r="D440" s="28"/>
      <c r="E440" s="28"/>
      <c r="F440" s="28"/>
      <c r="G440" s="28"/>
      <c r="H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8"/>
      <c r="GR440" s="28"/>
      <c r="GS440" s="28"/>
      <c r="GT440" s="28"/>
      <c r="GU440" s="28"/>
      <c r="GV440" s="28"/>
      <c r="GW440" s="28"/>
      <c r="GX440" s="28"/>
      <c r="GY440" s="28"/>
      <c r="GZ440" s="28"/>
      <c r="HA440" s="28"/>
      <c r="HB440" s="28"/>
      <c r="HC440" s="28"/>
      <c r="HD440" s="28"/>
      <c r="HE440" s="28"/>
      <c r="HF440" s="28"/>
      <c r="HG440" s="28"/>
      <c r="HH440" s="28"/>
      <c r="HI440" s="28"/>
      <c r="HJ440" s="28"/>
      <c r="HK440" s="28"/>
      <c r="HL440" s="28"/>
      <c r="HM440" s="28"/>
      <c r="HN440" s="28"/>
      <c r="HO440" s="28"/>
      <c r="HP440" s="28"/>
      <c r="HQ440" s="28"/>
      <c r="HR440" s="28"/>
      <c r="HS440" s="28"/>
      <c r="HT440" s="28"/>
      <c r="HU440" s="28"/>
      <c r="HV440" s="28"/>
      <c r="HW440" s="28"/>
      <c r="HX440" s="28"/>
      <c r="HY440" s="28"/>
      <c r="HZ440" s="28"/>
      <c r="IA440" s="28"/>
      <c r="IB440" s="28"/>
      <c r="IC440" s="28"/>
      <c r="ID440" s="28"/>
      <c r="IE440" s="28"/>
      <c r="IF440" s="28"/>
      <c r="IG440" s="28"/>
      <c r="IH440" s="28"/>
      <c r="II440" s="28"/>
      <c r="IJ440" s="28"/>
      <c r="IK440" s="28"/>
      <c r="IL440" s="28"/>
      <c r="IM440" s="28"/>
      <c r="IN440" s="28"/>
      <c r="IO440" s="28"/>
      <c r="IP440" s="28"/>
      <c r="IQ440" s="28"/>
      <c r="IR440" s="28"/>
    </row>
    <row r="441" spans="2:252" x14ac:dyDescent="0.25">
      <c r="B441" s="28"/>
      <c r="C441" s="28"/>
      <c r="D441" s="28"/>
      <c r="E441" s="28"/>
      <c r="F441" s="28"/>
      <c r="G441" s="28"/>
      <c r="H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8"/>
      <c r="GR441" s="28"/>
      <c r="GS441" s="28"/>
      <c r="GT441" s="28"/>
      <c r="GU441" s="28"/>
      <c r="GV441" s="28"/>
      <c r="GW441" s="28"/>
      <c r="GX441" s="28"/>
      <c r="GY441" s="28"/>
      <c r="GZ441" s="28"/>
      <c r="HA441" s="28"/>
      <c r="HB441" s="28"/>
      <c r="HC441" s="28"/>
      <c r="HD441" s="28"/>
      <c r="HE441" s="28"/>
      <c r="HF441" s="28"/>
      <c r="HG441" s="28"/>
      <c r="HH441" s="28"/>
      <c r="HI441" s="28"/>
      <c r="HJ441" s="28"/>
      <c r="HK441" s="28"/>
      <c r="HL441" s="28"/>
      <c r="HM441" s="28"/>
      <c r="HN441" s="28"/>
      <c r="HO441" s="28"/>
      <c r="HP441" s="28"/>
      <c r="HQ441" s="28"/>
      <c r="HR441" s="28"/>
      <c r="HS441" s="28"/>
      <c r="HT441" s="28"/>
      <c r="HU441" s="28"/>
      <c r="HV441" s="28"/>
      <c r="HW441" s="28"/>
      <c r="HX441" s="28"/>
      <c r="HY441" s="28"/>
      <c r="HZ441" s="28"/>
      <c r="IA441" s="28"/>
      <c r="IB441" s="28"/>
      <c r="IC441" s="28"/>
      <c r="ID441" s="28"/>
      <c r="IE441" s="28"/>
      <c r="IF441" s="28"/>
      <c r="IG441" s="28"/>
      <c r="IH441" s="28"/>
      <c r="II441" s="28"/>
      <c r="IJ441" s="28"/>
      <c r="IK441" s="28"/>
      <c r="IL441" s="28"/>
      <c r="IM441" s="28"/>
      <c r="IN441" s="28"/>
      <c r="IO441" s="28"/>
      <c r="IP441" s="28"/>
      <c r="IQ441" s="28"/>
      <c r="IR441" s="28"/>
    </row>
    <row r="442" spans="2:252" x14ac:dyDescent="0.25">
      <c r="B442" s="28"/>
      <c r="C442" s="28"/>
      <c r="D442" s="28"/>
      <c r="E442" s="28"/>
      <c r="F442" s="28"/>
      <c r="G442" s="28"/>
      <c r="H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c r="GV442" s="28"/>
      <c r="GW442" s="28"/>
      <c r="GX442" s="28"/>
      <c r="GY442" s="28"/>
      <c r="GZ442" s="28"/>
      <c r="HA442" s="28"/>
      <c r="HB442" s="28"/>
      <c r="HC442" s="28"/>
      <c r="HD442" s="28"/>
      <c r="HE442" s="28"/>
      <c r="HF442" s="28"/>
      <c r="HG442" s="28"/>
      <c r="HH442" s="28"/>
      <c r="HI442" s="28"/>
      <c r="HJ442" s="28"/>
      <c r="HK442" s="28"/>
      <c r="HL442" s="28"/>
      <c r="HM442" s="28"/>
      <c r="HN442" s="28"/>
      <c r="HO442" s="28"/>
      <c r="HP442" s="28"/>
      <c r="HQ442" s="28"/>
      <c r="HR442" s="28"/>
      <c r="HS442" s="28"/>
      <c r="HT442" s="28"/>
      <c r="HU442" s="28"/>
      <c r="HV442" s="28"/>
      <c r="HW442" s="28"/>
      <c r="HX442" s="28"/>
      <c r="HY442" s="28"/>
      <c r="HZ442" s="28"/>
      <c r="IA442" s="28"/>
      <c r="IB442" s="28"/>
      <c r="IC442" s="28"/>
      <c r="ID442" s="28"/>
      <c r="IE442" s="28"/>
      <c r="IF442" s="28"/>
      <c r="IG442" s="28"/>
      <c r="IH442" s="28"/>
      <c r="II442" s="28"/>
      <c r="IJ442" s="28"/>
      <c r="IK442" s="28"/>
      <c r="IL442" s="28"/>
      <c r="IM442" s="28"/>
      <c r="IN442" s="28"/>
      <c r="IO442" s="28"/>
      <c r="IP442" s="28"/>
      <c r="IQ442" s="28"/>
      <c r="IR442" s="28"/>
    </row>
    <row r="443" spans="2:252" x14ac:dyDescent="0.25">
      <c r="B443" s="28"/>
      <c r="C443" s="28"/>
      <c r="D443" s="28"/>
      <c r="E443" s="28"/>
      <c r="F443" s="28"/>
      <c r="G443" s="28"/>
      <c r="H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c r="GR443" s="28"/>
      <c r="GS443" s="28"/>
      <c r="GT443" s="28"/>
      <c r="GU443" s="28"/>
      <c r="GV443" s="28"/>
      <c r="GW443" s="28"/>
      <c r="GX443" s="28"/>
      <c r="GY443" s="28"/>
      <c r="GZ443" s="28"/>
      <c r="HA443" s="28"/>
      <c r="HB443" s="28"/>
      <c r="HC443" s="28"/>
      <c r="HD443" s="28"/>
      <c r="HE443" s="28"/>
      <c r="HF443" s="28"/>
      <c r="HG443" s="28"/>
      <c r="HH443" s="28"/>
      <c r="HI443" s="28"/>
      <c r="HJ443" s="28"/>
      <c r="HK443" s="28"/>
      <c r="HL443" s="28"/>
      <c r="HM443" s="28"/>
      <c r="HN443" s="28"/>
      <c r="HO443" s="28"/>
      <c r="HP443" s="28"/>
      <c r="HQ443" s="28"/>
      <c r="HR443" s="28"/>
      <c r="HS443" s="28"/>
      <c r="HT443" s="28"/>
      <c r="HU443" s="28"/>
      <c r="HV443" s="28"/>
      <c r="HW443" s="28"/>
      <c r="HX443" s="28"/>
      <c r="HY443" s="28"/>
      <c r="HZ443" s="28"/>
      <c r="IA443" s="28"/>
      <c r="IB443" s="28"/>
      <c r="IC443" s="28"/>
      <c r="ID443" s="28"/>
      <c r="IE443" s="28"/>
      <c r="IF443" s="28"/>
      <c r="IG443" s="28"/>
      <c r="IH443" s="28"/>
      <c r="II443" s="28"/>
      <c r="IJ443" s="28"/>
      <c r="IK443" s="28"/>
      <c r="IL443" s="28"/>
      <c r="IM443" s="28"/>
      <c r="IN443" s="28"/>
      <c r="IO443" s="28"/>
      <c r="IP443" s="28"/>
      <c r="IQ443" s="28"/>
      <c r="IR443" s="28"/>
    </row>
    <row r="444" spans="2:252" x14ac:dyDescent="0.25">
      <c r="B444" s="28"/>
      <c r="C444" s="28"/>
      <c r="D444" s="28"/>
      <c r="E444" s="28"/>
      <c r="F444" s="28"/>
      <c r="G444" s="28"/>
      <c r="H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c r="GR444" s="28"/>
      <c r="GS444" s="28"/>
      <c r="GT444" s="28"/>
      <c r="GU444" s="28"/>
      <c r="GV444" s="28"/>
      <c r="GW444" s="28"/>
      <c r="GX444" s="28"/>
      <c r="GY444" s="28"/>
      <c r="GZ444" s="28"/>
      <c r="HA444" s="28"/>
      <c r="HB444" s="28"/>
      <c r="HC444" s="28"/>
      <c r="HD444" s="28"/>
      <c r="HE444" s="28"/>
      <c r="HF444" s="28"/>
      <c r="HG444" s="28"/>
      <c r="HH444" s="28"/>
      <c r="HI444" s="28"/>
      <c r="HJ444" s="28"/>
      <c r="HK444" s="28"/>
      <c r="HL444" s="28"/>
      <c r="HM444" s="28"/>
      <c r="HN444" s="28"/>
      <c r="HO444" s="28"/>
      <c r="HP444" s="28"/>
      <c r="HQ444" s="28"/>
      <c r="HR444" s="28"/>
      <c r="HS444" s="28"/>
      <c r="HT444" s="28"/>
      <c r="HU444" s="28"/>
      <c r="HV444" s="28"/>
      <c r="HW444" s="28"/>
      <c r="HX444" s="28"/>
      <c r="HY444" s="28"/>
      <c r="HZ444" s="28"/>
      <c r="IA444" s="28"/>
      <c r="IB444" s="28"/>
      <c r="IC444" s="28"/>
      <c r="ID444" s="28"/>
      <c r="IE444" s="28"/>
      <c r="IF444" s="28"/>
      <c r="IG444" s="28"/>
      <c r="IH444" s="28"/>
      <c r="II444" s="28"/>
      <c r="IJ444" s="28"/>
      <c r="IK444" s="28"/>
      <c r="IL444" s="28"/>
      <c r="IM444" s="28"/>
      <c r="IN444" s="28"/>
      <c r="IO444" s="28"/>
      <c r="IP444" s="28"/>
      <c r="IQ444" s="28"/>
      <c r="IR444" s="28"/>
    </row>
    <row r="445" spans="2:252" x14ac:dyDescent="0.25">
      <c r="B445" s="28"/>
      <c r="C445" s="28"/>
      <c r="D445" s="28"/>
      <c r="E445" s="28"/>
      <c r="F445" s="28"/>
      <c r="G445" s="28"/>
      <c r="H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c r="GR445" s="28"/>
      <c r="GS445" s="28"/>
      <c r="GT445" s="28"/>
      <c r="GU445" s="28"/>
      <c r="GV445" s="28"/>
      <c r="GW445" s="28"/>
      <c r="GX445" s="28"/>
      <c r="GY445" s="28"/>
      <c r="GZ445" s="28"/>
      <c r="HA445" s="28"/>
      <c r="HB445" s="28"/>
      <c r="HC445" s="28"/>
      <c r="HD445" s="28"/>
      <c r="HE445" s="28"/>
      <c r="HF445" s="28"/>
      <c r="HG445" s="28"/>
      <c r="HH445" s="28"/>
      <c r="HI445" s="28"/>
      <c r="HJ445" s="28"/>
      <c r="HK445" s="28"/>
      <c r="HL445" s="28"/>
      <c r="HM445" s="28"/>
      <c r="HN445" s="28"/>
      <c r="HO445" s="28"/>
      <c r="HP445" s="28"/>
      <c r="HQ445" s="28"/>
      <c r="HR445" s="28"/>
      <c r="HS445" s="28"/>
      <c r="HT445" s="28"/>
      <c r="HU445" s="28"/>
      <c r="HV445" s="28"/>
      <c r="HW445" s="28"/>
      <c r="HX445" s="28"/>
      <c r="HY445" s="28"/>
      <c r="HZ445" s="28"/>
      <c r="IA445" s="28"/>
      <c r="IB445" s="28"/>
      <c r="IC445" s="28"/>
      <c r="ID445" s="28"/>
      <c r="IE445" s="28"/>
      <c r="IF445" s="28"/>
      <c r="IG445" s="28"/>
      <c r="IH445" s="28"/>
      <c r="II445" s="28"/>
      <c r="IJ445" s="28"/>
      <c r="IK445" s="28"/>
      <c r="IL445" s="28"/>
      <c r="IM445" s="28"/>
      <c r="IN445" s="28"/>
      <c r="IO445" s="28"/>
      <c r="IP445" s="28"/>
      <c r="IQ445" s="28"/>
      <c r="IR445" s="28"/>
    </row>
    <row r="446" spans="2:252" x14ac:dyDescent="0.25">
      <c r="B446" s="28"/>
      <c r="C446" s="28"/>
      <c r="D446" s="28"/>
      <c r="E446" s="28"/>
      <c r="F446" s="28"/>
      <c r="G446" s="28"/>
      <c r="H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8"/>
      <c r="GR446" s="28"/>
      <c r="GS446" s="28"/>
      <c r="GT446" s="28"/>
      <c r="GU446" s="28"/>
      <c r="GV446" s="28"/>
      <c r="GW446" s="28"/>
      <c r="GX446" s="28"/>
      <c r="GY446" s="28"/>
      <c r="GZ446" s="28"/>
      <c r="HA446" s="28"/>
      <c r="HB446" s="28"/>
      <c r="HC446" s="28"/>
      <c r="HD446" s="28"/>
      <c r="HE446" s="28"/>
      <c r="HF446" s="28"/>
      <c r="HG446" s="28"/>
      <c r="HH446" s="28"/>
      <c r="HI446" s="28"/>
      <c r="HJ446" s="28"/>
      <c r="HK446" s="28"/>
      <c r="HL446" s="28"/>
      <c r="HM446" s="28"/>
      <c r="HN446" s="28"/>
      <c r="HO446" s="28"/>
      <c r="HP446" s="28"/>
      <c r="HQ446" s="28"/>
      <c r="HR446" s="28"/>
      <c r="HS446" s="28"/>
      <c r="HT446" s="28"/>
      <c r="HU446" s="28"/>
      <c r="HV446" s="28"/>
      <c r="HW446" s="28"/>
      <c r="HX446" s="28"/>
      <c r="HY446" s="28"/>
      <c r="HZ446" s="28"/>
      <c r="IA446" s="28"/>
      <c r="IB446" s="28"/>
      <c r="IC446" s="28"/>
      <c r="ID446" s="28"/>
      <c r="IE446" s="28"/>
      <c r="IF446" s="28"/>
      <c r="IG446" s="28"/>
      <c r="IH446" s="28"/>
      <c r="II446" s="28"/>
      <c r="IJ446" s="28"/>
      <c r="IK446" s="28"/>
      <c r="IL446" s="28"/>
      <c r="IM446" s="28"/>
      <c r="IN446" s="28"/>
      <c r="IO446" s="28"/>
      <c r="IP446" s="28"/>
      <c r="IQ446" s="28"/>
      <c r="IR446" s="28"/>
    </row>
    <row r="447" spans="2:252" x14ac:dyDescent="0.25">
      <c r="B447" s="28"/>
      <c r="C447" s="28"/>
      <c r="D447" s="28"/>
      <c r="E447" s="28"/>
      <c r="F447" s="28"/>
      <c r="G447" s="28"/>
      <c r="H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c r="GR447" s="28"/>
      <c r="GS447" s="28"/>
      <c r="GT447" s="28"/>
      <c r="GU447" s="28"/>
      <c r="GV447" s="28"/>
      <c r="GW447" s="28"/>
      <c r="GX447" s="28"/>
      <c r="GY447" s="28"/>
      <c r="GZ447" s="28"/>
      <c r="HA447" s="28"/>
      <c r="HB447" s="28"/>
      <c r="HC447" s="28"/>
      <c r="HD447" s="28"/>
      <c r="HE447" s="28"/>
      <c r="HF447" s="28"/>
      <c r="HG447" s="28"/>
      <c r="HH447" s="28"/>
      <c r="HI447" s="28"/>
      <c r="HJ447" s="28"/>
      <c r="HK447" s="28"/>
      <c r="HL447" s="28"/>
      <c r="HM447" s="28"/>
      <c r="HN447" s="28"/>
      <c r="HO447" s="28"/>
      <c r="HP447" s="28"/>
      <c r="HQ447" s="28"/>
      <c r="HR447" s="28"/>
      <c r="HS447" s="28"/>
      <c r="HT447" s="28"/>
      <c r="HU447" s="28"/>
      <c r="HV447" s="28"/>
      <c r="HW447" s="28"/>
      <c r="HX447" s="28"/>
      <c r="HY447" s="28"/>
      <c r="HZ447" s="28"/>
      <c r="IA447" s="28"/>
      <c r="IB447" s="28"/>
      <c r="IC447" s="28"/>
      <c r="ID447" s="28"/>
      <c r="IE447" s="28"/>
      <c r="IF447" s="28"/>
      <c r="IG447" s="28"/>
      <c r="IH447" s="28"/>
      <c r="II447" s="28"/>
      <c r="IJ447" s="28"/>
      <c r="IK447" s="28"/>
      <c r="IL447" s="28"/>
      <c r="IM447" s="28"/>
      <c r="IN447" s="28"/>
      <c r="IO447" s="28"/>
      <c r="IP447" s="28"/>
      <c r="IQ447" s="28"/>
      <c r="IR447" s="28"/>
    </row>
    <row r="448" spans="2:252" x14ac:dyDescent="0.25">
      <c r="B448" s="28"/>
      <c r="C448" s="28"/>
      <c r="D448" s="28"/>
      <c r="E448" s="28"/>
      <c r="F448" s="28"/>
      <c r="G448" s="28"/>
      <c r="H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8"/>
      <c r="GR448" s="28"/>
      <c r="GS448" s="28"/>
      <c r="GT448" s="28"/>
      <c r="GU448" s="28"/>
      <c r="GV448" s="28"/>
      <c r="GW448" s="28"/>
      <c r="GX448" s="28"/>
      <c r="GY448" s="28"/>
      <c r="GZ448" s="28"/>
      <c r="HA448" s="28"/>
      <c r="HB448" s="28"/>
      <c r="HC448" s="28"/>
      <c r="HD448" s="28"/>
      <c r="HE448" s="28"/>
      <c r="HF448" s="28"/>
      <c r="HG448" s="28"/>
      <c r="HH448" s="28"/>
      <c r="HI448" s="28"/>
      <c r="HJ448" s="28"/>
      <c r="HK448" s="28"/>
      <c r="HL448" s="28"/>
      <c r="HM448" s="28"/>
      <c r="HN448" s="28"/>
      <c r="HO448" s="28"/>
      <c r="HP448" s="28"/>
      <c r="HQ448" s="28"/>
      <c r="HR448" s="28"/>
      <c r="HS448" s="28"/>
      <c r="HT448" s="28"/>
      <c r="HU448" s="28"/>
      <c r="HV448" s="28"/>
      <c r="HW448" s="28"/>
      <c r="HX448" s="28"/>
      <c r="HY448" s="28"/>
      <c r="HZ448" s="28"/>
      <c r="IA448" s="28"/>
      <c r="IB448" s="28"/>
      <c r="IC448" s="28"/>
      <c r="ID448" s="28"/>
      <c r="IE448" s="28"/>
      <c r="IF448" s="28"/>
      <c r="IG448" s="28"/>
      <c r="IH448" s="28"/>
      <c r="II448" s="28"/>
      <c r="IJ448" s="28"/>
      <c r="IK448" s="28"/>
      <c r="IL448" s="28"/>
      <c r="IM448" s="28"/>
      <c r="IN448" s="28"/>
      <c r="IO448" s="28"/>
      <c r="IP448" s="28"/>
      <c r="IQ448" s="28"/>
      <c r="IR448" s="28"/>
    </row>
    <row r="449" spans="2:252" x14ac:dyDescent="0.25">
      <c r="B449" s="28"/>
      <c r="C449" s="28"/>
      <c r="D449" s="28"/>
      <c r="E449" s="28"/>
      <c r="F449" s="28"/>
      <c r="G449" s="28"/>
      <c r="H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c r="GR449" s="28"/>
      <c r="GS449" s="28"/>
      <c r="GT449" s="28"/>
      <c r="GU449" s="28"/>
      <c r="GV449" s="28"/>
      <c r="GW449" s="28"/>
      <c r="GX449" s="28"/>
      <c r="GY449" s="28"/>
      <c r="GZ449" s="28"/>
      <c r="HA449" s="28"/>
      <c r="HB449" s="28"/>
      <c r="HC449" s="28"/>
      <c r="HD449" s="28"/>
      <c r="HE449" s="28"/>
      <c r="HF449" s="28"/>
      <c r="HG449" s="28"/>
      <c r="HH449" s="28"/>
      <c r="HI449" s="28"/>
      <c r="HJ449" s="28"/>
      <c r="HK449" s="28"/>
      <c r="HL449" s="28"/>
      <c r="HM449" s="28"/>
      <c r="HN449" s="28"/>
      <c r="HO449" s="28"/>
      <c r="HP449" s="28"/>
      <c r="HQ449" s="28"/>
      <c r="HR449" s="28"/>
      <c r="HS449" s="28"/>
      <c r="HT449" s="28"/>
      <c r="HU449" s="28"/>
      <c r="HV449" s="28"/>
      <c r="HW449" s="28"/>
      <c r="HX449" s="28"/>
      <c r="HY449" s="28"/>
      <c r="HZ449" s="28"/>
      <c r="IA449" s="28"/>
      <c r="IB449" s="28"/>
      <c r="IC449" s="28"/>
      <c r="ID449" s="28"/>
      <c r="IE449" s="28"/>
      <c r="IF449" s="28"/>
      <c r="IG449" s="28"/>
      <c r="IH449" s="28"/>
      <c r="II449" s="28"/>
      <c r="IJ449" s="28"/>
      <c r="IK449" s="28"/>
      <c r="IL449" s="28"/>
      <c r="IM449" s="28"/>
      <c r="IN449" s="28"/>
      <c r="IO449" s="28"/>
      <c r="IP449" s="28"/>
      <c r="IQ449" s="28"/>
      <c r="IR449" s="28"/>
    </row>
    <row r="450" spans="2:252" x14ac:dyDescent="0.25">
      <c r="B450" s="28"/>
      <c r="C450" s="28"/>
      <c r="D450" s="28"/>
      <c r="E450" s="28"/>
      <c r="F450" s="28"/>
      <c r="G450" s="28"/>
      <c r="H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c r="GR450" s="28"/>
      <c r="GS450" s="28"/>
      <c r="GT450" s="28"/>
      <c r="GU450" s="28"/>
      <c r="GV450" s="28"/>
      <c r="GW450" s="28"/>
      <c r="GX450" s="28"/>
      <c r="GY450" s="28"/>
      <c r="GZ450" s="28"/>
      <c r="HA450" s="28"/>
      <c r="HB450" s="28"/>
      <c r="HC450" s="28"/>
      <c r="HD450" s="28"/>
      <c r="HE450" s="28"/>
      <c r="HF450" s="28"/>
      <c r="HG450" s="28"/>
      <c r="HH450" s="28"/>
      <c r="HI450" s="28"/>
      <c r="HJ450" s="28"/>
      <c r="HK450" s="28"/>
      <c r="HL450" s="28"/>
      <c r="HM450" s="28"/>
      <c r="HN450" s="28"/>
      <c r="HO450" s="28"/>
      <c r="HP450" s="28"/>
      <c r="HQ450" s="28"/>
      <c r="HR450" s="28"/>
      <c r="HS450" s="28"/>
      <c r="HT450" s="28"/>
      <c r="HU450" s="28"/>
      <c r="HV450" s="28"/>
      <c r="HW450" s="28"/>
      <c r="HX450" s="28"/>
      <c r="HY450" s="28"/>
      <c r="HZ450" s="28"/>
      <c r="IA450" s="28"/>
      <c r="IB450" s="28"/>
      <c r="IC450" s="28"/>
      <c r="ID450" s="28"/>
      <c r="IE450" s="28"/>
      <c r="IF450" s="28"/>
      <c r="IG450" s="28"/>
      <c r="IH450" s="28"/>
      <c r="II450" s="28"/>
      <c r="IJ450" s="28"/>
      <c r="IK450" s="28"/>
      <c r="IL450" s="28"/>
      <c r="IM450" s="28"/>
      <c r="IN450" s="28"/>
      <c r="IO450" s="28"/>
      <c r="IP450" s="28"/>
      <c r="IQ450" s="28"/>
      <c r="IR450" s="28"/>
    </row>
    <row r="451" spans="2:252" x14ac:dyDescent="0.25">
      <c r="B451" s="28"/>
      <c r="C451" s="28"/>
      <c r="D451" s="28"/>
      <c r="E451" s="28"/>
      <c r="F451" s="28"/>
      <c r="G451" s="28"/>
      <c r="H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c r="GV451" s="28"/>
      <c r="GW451" s="28"/>
      <c r="GX451" s="28"/>
      <c r="GY451" s="28"/>
      <c r="GZ451" s="28"/>
      <c r="HA451" s="28"/>
      <c r="HB451" s="28"/>
      <c r="HC451" s="28"/>
      <c r="HD451" s="28"/>
      <c r="HE451" s="28"/>
      <c r="HF451" s="28"/>
      <c r="HG451" s="28"/>
      <c r="HH451" s="28"/>
      <c r="HI451" s="28"/>
      <c r="HJ451" s="28"/>
      <c r="HK451" s="28"/>
      <c r="HL451" s="28"/>
      <c r="HM451" s="28"/>
      <c r="HN451" s="28"/>
      <c r="HO451" s="28"/>
      <c r="HP451" s="28"/>
      <c r="HQ451" s="28"/>
      <c r="HR451" s="28"/>
      <c r="HS451" s="28"/>
      <c r="HT451" s="28"/>
      <c r="HU451" s="28"/>
      <c r="HV451" s="28"/>
      <c r="HW451" s="28"/>
      <c r="HX451" s="28"/>
      <c r="HY451" s="28"/>
      <c r="HZ451" s="28"/>
      <c r="IA451" s="28"/>
      <c r="IB451" s="28"/>
      <c r="IC451" s="28"/>
      <c r="ID451" s="28"/>
      <c r="IE451" s="28"/>
      <c r="IF451" s="28"/>
      <c r="IG451" s="28"/>
      <c r="IH451" s="28"/>
      <c r="II451" s="28"/>
      <c r="IJ451" s="28"/>
      <c r="IK451" s="28"/>
      <c r="IL451" s="28"/>
      <c r="IM451" s="28"/>
      <c r="IN451" s="28"/>
      <c r="IO451" s="28"/>
      <c r="IP451" s="28"/>
      <c r="IQ451" s="28"/>
      <c r="IR451" s="28"/>
    </row>
    <row r="452" spans="2:252" x14ac:dyDescent="0.25">
      <c r="B452" s="28"/>
      <c r="C452" s="28"/>
      <c r="D452" s="28"/>
      <c r="E452" s="28"/>
      <c r="F452" s="28"/>
      <c r="G452" s="28"/>
      <c r="H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c r="GR452" s="28"/>
      <c r="GS452" s="28"/>
      <c r="GT452" s="28"/>
      <c r="GU452" s="28"/>
      <c r="GV452" s="28"/>
      <c r="GW452" s="28"/>
      <c r="GX452" s="28"/>
      <c r="GY452" s="28"/>
      <c r="GZ452" s="28"/>
      <c r="HA452" s="28"/>
      <c r="HB452" s="28"/>
      <c r="HC452" s="28"/>
      <c r="HD452" s="28"/>
      <c r="HE452" s="28"/>
      <c r="HF452" s="28"/>
      <c r="HG452" s="28"/>
      <c r="HH452" s="28"/>
      <c r="HI452" s="28"/>
      <c r="HJ452" s="28"/>
      <c r="HK452" s="28"/>
      <c r="HL452" s="28"/>
      <c r="HM452" s="28"/>
      <c r="HN452" s="28"/>
      <c r="HO452" s="28"/>
      <c r="HP452" s="28"/>
      <c r="HQ452" s="28"/>
      <c r="HR452" s="28"/>
      <c r="HS452" s="28"/>
      <c r="HT452" s="28"/>
      <c r="HU452" s="28"/>
      <c r="HV452" s="28"/>
      <c r="HW452" s="28"/>
      <c r="HX452" s="28"/>
      <c r="HY452" s="28"/>
      <c r="HZ452" s="28"/>
      <c r="IA452" s="28"/>
      <c r="IB452" s="28"/>
      <c r="IC452" s="28"/>
      <c r="ID452" s="28"/>
      <c r="IE452" s="28"/>
      <c r="IF452" s="28"/>
      <c r="IG452" s="28"/>
      <c r="IH452" s="28"/>
      <c r="II452" s="28"/>
      <c r="IJ452" s="28"/>
      <c r="IK452" s="28"/>
      <c r="IL452" s="28"/>
      <c r="IM452" s="28"/>
      <c r="IN452" s="28"/>
      <c r="IO452" s="28"/>
      <c r="IP452" s="28"/>
      <c r="IQ452" s="28"/>
      <c r="IR452" s="28"/>
    </row>
    <row r="453" spans="2:252" x14ac:dyDescent="0.25">
      <c r="B453" s="28"/>
      <c r="C453" s="28"/>
      <c r="D453" s="28"/>
      <c r="E453" s="28"/>
      <c r="F453" s="28"/>
      <c r="G453" s="28"/>
      <c r="H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c r="GR453" s="28"/>
      <c r="GS453" s="28"/>
      <c r="GT453" s="28"/>
      <c r="GU453" s="28"/>
      <c r="GV453" s="28"/>
      <c r="GW453" s="28"/>
      <c r="GX453" s="28"/>
      <c r="GY453" s="28"/>
      <c r="GZ453" s="28"/>
      <c r="HA453" s="28"/>
      <c r="HB453" s="28"/>
      <c r="HC453" s="28"/>
      <c r="HD453" s="28"/>
      <c r="HE453" s="28"/>
      <c r="HF453" s="28"/>
      <c r="HG453" s="28"/>
      <c r="HH453" s="28"/>
      <c r="HI453" s="28"/>
      <c r="HJ453" s="28"/>
      <c r="HK453" s="28"/>
      <c r="HL453" s="28"/>
      <c r="HM453" s="28"/>
      <c r="HN453" s="28"/>
      <c r="HO453" s="28"/>
      <c r="HP453" s="28"/>
      <c r="HQ453" s="28"/>
      <c r="HR453" s="28"/>
      <c r="HS453" s="28"/>
      <c r="HT453" s="28"/>
      <c r="HU453" s="28"/>
      <c r="HV453" s="28"/>
      <c r="HW453" s="28"/>
      <c r="HX453" s="28"/>
      <c r="HY453" s="28"/>
      <c r="HZ453" s="28"/>
      <c r="IA453" s="28"/>
      <c r="IB453" s="28"/>
      <c r="IC453" s="28"/>
      <c r="ID453" s="28"/>
      <c r="IE453" s="28"/>
      <c r="IF453" s="28"/>
      <c r="IG453" s="28"/>
      <c r="IH453" s="28"/>
      <c r="II453" s="28"/>
      <c r="IJ453" s="28"/>
      <c r="IK453" s="28"/>
      <c r="IL453" s="28"/>
      <c r="IM453" s="28"/>
      <c r="IN453" s="28"/>
      <c r="IO453" s="28"/>
      <c r="IP453" s="28"/>
      <c r="IQ453" s="28"/>
      <c r="IR453" s="28"/>
    </row>
    <row r="454" spans="2:252" x14ac:dyDescent="0.25">
      <c r="B454" s="28"/>
      <c r="C454" s="28"/>
      <c r="D454" s="28"/>
      <c r="E454" s="28"/>
      <c r="F454" s="28"/>
      <c r="G454" s="28"/>
      <c r="H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c r="GR454" s="28"/>
      <c r="GS454" s="28"/>
      <c r="GT454" s="28"/>
      <c r="GU454" s="28"/>
      <c r="GV454" s="28"/>
      <c r="GW454" s="28"/>
      <c r="GX454" s="28"/>
      <c r="GY454" s="28"/>
      <c r="GZ454" s="28"/>
      <c r="HA454" s="28"/>
      <c r="HB454" s="28"/>
      <c r="HC454" s="28"/>
      <c r="HD454" s="28"/>
      <c r="HE454" s="28"/>
      <c r="HF454" s="28"/>
      <c r="HG454" s="28"/>
      <c r="HH454" s="28"/>
      <c r="HI454" s="28"/>
      <c r="HJ454" s="28"/>
      <c r="HK454" s="28"/>
      <c r="HL454" s="28"/>
      <c r="HM454" s="28"/>
      <c r="HN454" s="28"/>
      <c r="HO454" s="28"/>
      <c r="HP454" s="28"/>
      <c r="HQ454" s="28"/>
      <c r="HR454" s="28"/>
      <c r="HS454" s="28"/>
      <c r="HT454" s="28"/>
      <c r="HU454" s="28"/>
      <c r="HV454" s="28"/>
      <c r="HW454" s="28"/>
      <c r="HX454" s="28"/>
      <c r="HY454" s="28"/>
      <c r="HZ454" s="28"/>
      <c r="IA454" s="28"/>
      <c r="IB454" s="28"/>
      <c r="IC454" s="28"/>
      <c r="ID454" s="28"/>
      <c r="IE454" s="28"/>
      <c r="IF454" s="28"/>
      <c r="IG454" s="28"/>
      <c r="IH454" s="28"/>
      <c r="II454" s="28"/>
      <c r="IJ454" s="28"/>
      <c r="IK454" s="28"/>
      <c r="IL454" s="28"/>
      <c r="IM454" s="28"/>
      <c r="IN454" s="28"/>
      <c r="IO454" s="28"/>
      <c r="IP454" s="28"/>
      <c r="IQ454" s="28"/>
      <c r="IR454" s="28"/>
    </row>
    <row r="455" spans="2:252" x14ac:dyDescent="0.25">
      <c r="B455" s="28"/>
      <c r="C455" s="28"/>
      <c r="D455" s="28"/>
      <c r="E455" s="28"/>
      <c r="F455" s="28"/>
      <c r="G455" s="28"/>
      <c r="H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c r="GR455" s="28"/>
      <c r="GS455" s="28"/>
      <c r="GT455" s="28"/>
      <c r="GU455" s="28"/>
      <c r="GV455" s="28"/>
      <c r="GW455" s="28"/>
      <c r="GX455" s="28"/>
      <c r="GY455" s="28"/>
      <c r="GZ455" s="28"/>
      <c r="HA455" s="28"/>
      <c r="HB455" s="28"/>
      <c r="HC455" s="28"/>
      <c r="HD455" s="28"/>
      <c r="HE455" s="28"/>
      <c r="HF455" s="28"/>
      <c r="HG455" s="28"/>
      <c r="HH455" s="28"/>
      <c r="HI455" s="28"/>
      <c r="HJ455" s="28"/>
      <c r="HK455" s="28"/>
      <c r="HL455" s="28"/>
      <c r="HM455" s="28"/>
      <c r="HN455" s="28"/>
      <c r="HO455" s="28"/>
      <c r="HP455" s="28"/>
      <c r="HQ455" s="28"/>
      <c r="HR455" s="28"/>
      <c r="HS455" s="28"/>
      <c r="HT455" s="28"/>
      <c r="HU455" s="28"/>
      <c r="HV455" s="28"/>
      <c r="HW455" s="28"/>
      <c r="HX455" s="28"/>
      <c r="HY455" s="28"/>
      <c r="HZ455" s="28"/>
      <c r="IA455" s="28"/>
      <c r="IB455" s="28"/>
      <c r="IC455" s="28"/>
      <c r="ID455" s="28"/>
      <c r="IE455" s="28"/>
      <c r="IF455" s="28"/>
      <c r="IG455" s="28"/>
      <c r="IH455" s="28"/>
      <c r="II455" s="28"/>
      <c r="IJ455" s="28"/>
      <c r="IK455" s="28"/>
      <c r="IL455" s="28"/>
      <c r="IM455" s="28"/>
      <c r="IN455" s="28"/>
      <c r="IO455" s="28"/>
      <c r="IP455" s="28"/>
      <c r="IQ455" s="28"/>
      <c r="IR455" s="28"/>
    </row>
    <row r="456" spans="2:252" x14ac:dyDescent="0.25">
      <c r="B456" s="28"/>
      <c r="C456" s="28"/>
      <c r="D456" s="28"/>
      <c r="E456" s="28"/>
      <c r="F456" s="28"/>
      <c r="G456" s="28"/>
      <c r="H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c r="GR456" s="28"/>
      <c r="GS456" s="28"/>
      <c r="GT456" s="28"/>
      <c r="GU456" s="28"/>
      <c r="GV456" s="28"/>
      <c r="GW456" s="28"/>
      <c r="GX456" s="28"/>
      <c r="GY456" s="28"/>
      <c r="GZ456" s="28"/>
      <c r="HA456" s="28"/>
      <c r="HB456" s="28"/>
      <c r="HC456" s="28"/>
      <c r="HD456" s="28"/>
      <c r="HE456" s="28"/>
      <c r="HF456" s="28"/>
      <c r="HG456" s="28"/>
      <c r="HH456" s="28"/>
      <c r="HI456" s="28"/>
      <c r="HJ456" s="28"/>
      <c r="HK456" s="28"/>
      <c r="HL456" s="28"/>
      <c r="HM456" s="28"/>
      <c r="HN456" s="28"/>
      <c r="HO456" s="28"/>
      <c r="HP456" s="28"/>
      <c r="HQ456" s="28"/>
      <c r="HR456" s="28"/>
      <c r="HS456" s="28"/>
      <c r="HT456" s="28"/>
      <c r="HU456" s="28"/>
      <c r="HV456" s="28"/>
      <c r="HW456" s="28"/>
      <c r="HX456" s="28"/>
      <c r="HY456" s="28"/>
      <c r="HZ456" s="28"/>
      <c r="IA456" s="28"/>
      <c r="IB456" s="28"/>
      <c r="IC456" s="28"/>
      <c r="ID456" s="28"/>
      <c r="IE456" s="28"/>
      <c r="IF456" s="28"/>
      <c r="IG456" s="28"/>
      <c r="IH456" s="28"/>
      <c r="II456" s="28"/>
      <c r="IJ456" s="28"/>
      <c r="IK456" s="28"/>
      <c r="IL456" s="28"/>
      <c r="IM456" s="28"/>
      <c r="IN456" s="28"/>
      <c r="IO456" s="28"/>
      <c r="IP456" s="28"/>
      <c r="IQ456" s="28"/>
      <c r="IR456" s="28"/>
    </row>
    <row r="457" spans="2:252" x14ac:dyDescent="0.25">
      <c r="B457" s="28"/>
      <c r="C457" s="28"/>
      <c r="D457" s="28"/>
      <c r="E457" s="28"/>
      <c r="F457" s="28"/>
      <c r="G457" s="28"/>
      <c r="H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8"/>
      <c r="GR457" s="28"/>
      <c r="GS457" s="28"/>
      <c r="GT457" s="28"/>
      <c r="GU457" s="28"/>
      <c r="GV457" s="28"/>
      <c r="GW457" s="28"/>
      <c r="GX457" s="28"/>
      <c r="GY457" s="28"/>
      <c r="GZ457" s="28"/>
      <c r="HA457" s="28"/>
      <c r="HB457" s="28"/>
      <c r="HC457" s="28"/>
      <c r="HD457" s="28"/>
      <c r="HE457" s="28"/>
      <c r="HF457" s="28"/>
      <c r="HG457" s="28"/>
      <c r="HH457" s="28"/>
      <c r="HI457" s="28"/>
      <c r="HJ457" s="28"/>
      <c r="HK457" s="28"/>
      <c r="HL457" s="28"/>
      <c r="HM457" s="28"/>
      <c r="HN457" s="28"/>
      <c r="HO457" s="28"/>
      <c r="HP457" s="28"/>
      <c r="HQ457" s="28"/>
      <c r="HR457" s="28"/>
      <c r="HS457" s="28"/>
      <c r="HT457" s="28"/>
      <c r="HU457" s="28"/>
      <c r="HV457" s="28"/>
      <c r="HW457" s="28"/>
      <c r="HX457" s="28"/>
      <c r="HY457" s="28"/>
      <c r="HZ457" s="28"/>
      <c r="IA457" s="28"/>
      <c r="IB457" s="28"/>
      <c r="IC457" s="28"/>
      <c r="ID457" s="28"/>
      <c r="IE457" s="28"/>
      <c r="IF457" s="28"/>
      <c r="IG457" s="28"/>
      <c r="IH457" s="28"/>
      <c r="II457" s="28"/>
      <c r="IJ457" s="28"/>
      <c r="IK457" s="28"/>
      <c r="IL457" s="28"/>
      <c r="IM457" s="28"/>
      <c r="IN457" s="28"/>
      <c r="IO457" s="28"/>
      <c r="IP457" s="28"/>
      <c r="IQ457" s="28"/>
      <c r="IR457" s="28"/>
    </row>
    <row r="458" spans="2:252" x14ac:dyDescent="0.25">
      <c r="B458" s="28"/>
      <c r="C458" s="28"/>
      <c r="D458" s="28"/>
      <c r="E458" s="28"/>
      <c r="F458" s="28"/>
      <c r="G458" s="28"/>
      <c r="H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8"/>
      <c r="GR458" s="28"/>
      <c r="GS458" s="28"/>
      <c r="GT458" s="28"/>
      <c r="GU458" s="28"/>
      <c r="GV458" s="28"/>
      <c r="GW458" s="28"/>
      <c r="GX458" s="28"/>
      <c r="GY458" s="28"/>
      <c r="GZ458" s="28"/>
      <c r="HA458" s="28"/>
      <c r="HB458" s="28"/>
      <c r="HC458" s="28"/>
      <c r="HD458" s="28"/>
      <c r="HE458" s="28"/>
      <c r="HF458" s="28"/>
      <c r="HG458" s="28"/>
      <c r="HH458" s="28"/>
      <c r="HI458" s="28"/>
      <c r="HJ458" s="28"/>
      <c r="HK458" s="28"/>
      <c r="HL458" s="28"/>
      <c r="HM458" s="28"/>
      <c r="HN458" s="28"/>
      <c r="HO458" s="28"/>
      <c r="HP458" s="28"/>
      <c r="HQ458" s="28"/>
      <c r="HR458" s="28"/>
      <c r="HS458" s="28"/>
      <c r="HT458" s="28"/>
      <c r="HU458" s="28"/>
      <c r="HV458" s="28"/>
      <c r="HW458" s="28"/>
      <c r="HX458" s="28"/>
      <c r="HY458" s="28"/>
      <c r="HZ458" s="28"/>
      <c r="IA458" s="28"/>
      <c r="IB458" s="28"/>
      <c r="IC458" s="28"/>
      <c r="ID458" s="28"/>
      <c r="IE458" s="28"/>
      <c r="IF458" s="28"/>
      <c r="IG458" s="28"/>
      <c r="IH458" s="28"/>
      <c r="II458" s="28"/>
      <c r="IJ458" s="28"/>
      <c r="IK458" s="28"/>
      <c r="IL458" s="28"/>
      <c r="IM458" s="28"/>
      <c r="IN458" s="28"/>
      <c r="IO458" s="28"/>
      <c r="IP458" s="28"/>
      <c r="IQ458" s="28"/>
      <c r="IR458" s="28"/>
    </row>
    <row r="459" spans="2:252" x14ac:dyDescent="0.25">
      <c r="B459" s="28"/>
      <c r="C459" s="28"/>
      <c r="D459" s="28"/>
      <c r="E459" s="28"/>
      <c r="F459" s="28"/>
      <c r="G459" s="28"/>
      <c r="H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8"/>
      <c r="GR459" s="28"/>
      <c r="GS459" s="28"/>
      <c r="GT459" s="28"/>
      <c r="GU459" s="28"/>
      <c r="GV459" s="28"/>
      <c r="GW459" s="28"/>
      <c r="GX459" s="28"/>
      <c r="GY459" s="28"/>
      <c r="GZ459" s="28"/>
      <c r="HA459" s="28"/>
      <c r="HB459" s="28"/>
      <c r="HC459" s="28"/>
      <c r="HD459" s="28"/>
      <c r="HE459" s="28"/>
      <c r="HF459" s="28"/>
      <c r="HG459" s="28"/>
      <c r="HH459" s="28"/>
      <c r="HI459" s="28"/>
      <c r="HJ459" s="28"/>
      <c r="HK459" s="28"/>
      <c r="HL459" s="28"/>
      <c r="HM459" s="28"/>
      <c r="HN459" s="28"/>
      <c r="HO459" s="28"/>
      <c r="HP459" s="28"/>
      <c r="HQ459" s="28"/>
      <c r="HR459" s="28"/>
      <c r="HS459" s="28"/>
      <c r="HT459" s="28"/>
      <c r="HU459" s="28"/>
      <c r="HV459" s="28"/>
      <c r="HW459" s="28"/>
      <c r="HX459" s="28"/>
      <c r="HY459" s="28"/>
      <c r="HZ459" s="28"/>
      <c r="IA459" s="28"/>
      <c r="IB459" s="28"/>
      <c r="IC459" s="28"/>
      <c r="ID459" s="28"/>
      <c r="IE459" s="28"/>
      <c r="IF459" s="28"/>
      <c r="IG459" s="28"/>
      <c r="IH459" s="28"/>
      <c r="II459" s="28"/>
      <c r="IJ459" s="28"/>
      <c r="IK459" s="28"/>
      <c r="IL459" s="28"/>
      <c r="IM459" s="28"/>
      <c r="IN459" s="28"/>
      <c r="IO459" s="28"/>
      <c r="IP459" s="28"/>
      <c r="IQ459" s="28"/>
      <c r="IR459" s="28"/>
    </row>
    <row r="460" spans="2:252" x14ac:dyDescent="0.25">
      <c r="B460" s="28"/>
      <c r="C460" s="28"/>
      <c r="D460" s="28"/>
      <c r="E460" s="28"/>
      <c r="F460" s="28"/>
      <c r="G460" s="28"/>
      <c r="H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c r="GR460" s="28"/>
      <c r="GS460" s="28"/>
      <c r="GT460" s="28"/>
      <c r="GU460" s="28"/>
      <c r="GV460" s="28"/>
      <c r="GW460" s="28"/>
      <c r="GX460" s="28"/>
      <c r="GY460" s="28"/>
      <c r="GZ460" s="28"/>
      <c r="HA460" s="28"/>
      <c r="HB460" s="28"/>
      <c r="HC460" s="28"/>
      <c r="HD460" s="28"/>
      <c r="HE460" s="28"/>
      <c r="HF460" s="28"/>
      <c r="HG460" s="28"/>
      <c r="HH460" s="28"/>
      <c r="HI460" s="28"/>
      <c r="HJ460" s="28"/>
      <c r="HK460" s="28"/>
      <c r="HL460" s="28"/>
      <c r="HM460" s="28"/>
      <c r="HN460" s="28"/>
      <c r="HO460" s="28"/>
      <c r="HP460" s="28"/>
      <c r="HQ460" s="28"/>
      <c r="HR460" s="28"/>
      <c r="HS460" s="28"/>
      <c r="HT460" s="28"/>
      <c r="HU460" s="28"/>
      <c r="HV460" s="28"/>
      <c r="HW460" s="28"/>
      <c r="HX460" s="28"/>
      <c r="HY460" s="28"/>
      <c r="HZ460" s="28"/>
      <c r="IA460" s="28"/>
      <c r="IB460" s="28"/>
      <c r="IC460" s="28"/>
      <c r="ID460" s="28"/>
      <c r="IE460" s="28"/>
      <c r="IF460" s="28"/>
      <c r="IG460" s="28"/>
      <c r="IH460" s="28"/>
      <c r="II460" s="28"/>
      <c r="IJ460" s="28"/>
      <c r="IK460" s="28"/>
      <c r="IL460" s="28"/>
      <c r="IM460" s="28"/>
      <c r="IN460" s="28"/>
      <c r="IO460" s="28"/>
      <c r="IP460" s="28"/>
      <c r="IQ460" s="28"/>
      <c r="IR460" s="28"/>
    </row>
    <row r="461" spans="2:252" x14ac:dyDescent="0.25">
      <c r="B461" s="28"/>
      <c r="C461" s="28"/>
      <c r="D461" s="28"/>
      <c r="E461" s="28"/>
      <c r="F461" s="28"/>
      <c r="G461" s="28"/>
      <c r="H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c r="GR461" s="28"/>
      <c r="GS461" s="28"/>
      <c r="GT461" s="28"/>
      <c r="GU461" s="28"/>
      <c r="GV461" s="28"/>
      <c r="GW461" s="28"/>
      <c r="GX461" s="28"/>
      <c r="GY461" s="28"/>
      <c r="GZ461" s="28"/>
      <c r="HA461" s="28"/>
      <c r="HB461" s="28"/>
      <c r="HC461" s="28"/>
      <c r="HD461" s="28"/>
      <c r="HE461" s="28"/>
      <c r="HF461" s="28"/>
      <c r="HG461" s="28"/>
      <c r="HH461" s="28"/>
      <c r="HI461" s="28"/>
      <c r="HJ461" s="28"/>
      <c r="HK461" s="28"/>
      <c r="HL461" s="28"/>
      <c r="HM461" s="28"/>
      <c r="HN461" s="28"/>
      <c r="HO461" s="28"/>
      <c r="HP461" s="28"/>
      <c r="HQ461" s="28"/>
      <c r="HR461" s="28"/>
      <c r="HS461" s="28"/>
      <c r="HT461" s="28"/>
      <c r="HU461" s="28"/>
      <c r="HV461" s="28"/>
      <c r="HW461" s="28"/>
      <c r="HX461" s="28"/>
      <c r="HY461" s="28"/>
      <c r="HZ461" s="28"/>
      <c r="IA461" s="28"/>
      <c r="IB461" s="28"/>
      <c r="IC461" s="28"/>
      <c r="ID461" s="28"/>
      <c r="IE461" s="28"/>
      <c r="IF461" s="28"/>
      <c r="IG461" s="28"/>
      <c r="IH461" s="28"/>
      <c r="II461" s="28"/>
      <c r="IJ461" s="28"/>
      <c r="IK461" s="28"/>
      <c r="IL461" s="28"/>
      <c r="IM461" s="28"/>
      <c r="IN461" s="28"/>
      <c r="IO461" s="28"/>
      <c r="IP461" s="28"/>
      <c r="IQ461" s="28"/>
      <c r="IR461" s="28"/>
    </row>
    <row r="462" spans="2:252" x14ac:dyDescent="0.25">
      <c r="B462" s="28"/>
      <c r="C462" s="28"/>
      <c r="D462" s="28"/>
      <c r="E462" s="28"/>
      <c r="F462" s="28"/>
      <c r="G462" s="28"/>
      <c r="H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8"/>
      <c r="GR462" s="28"/>
      <c r="GS462" s="28"/>
      <c r="GT462" s="28"/>
      <c r="GU462" s="28"/>
      <c r="GV462" s="28"/>
      <c r="GW462" s="28"/>
      <c r="GX462" s="28"/>
      <c r="GY462" s="28"/>
      <c r="GZ462" s="28"/>
      <c r="HA462" s="28"/>
      <c r="HB462" s="28"/>
      <c r="HC462" s="28"/>
      <c r="HD462" s="28"/>
      <c r="HE462" s="28"/>
      <c r="HF462" s="28"/>
      <c r="HG462" s="28"/>
      <c r="HH462" s="28"/>
      <c r="HI462" s="28"/>
      <c r="HJ462" s="28"/>
      <c r="HK462" s="28"/>
      <c r="HL462" s="28"/>
      <c r="HM462" s="28"/>
      <c r="HN462" s="28"/>
      <c r="HO462" s="28"/>
      <c r="HP462" s="28"/>
      <c r="HQ462" s="28"/>
      <c r="HR462" s="28"/>
      <c r="HS462" s="28"/>
      <c r="HT462" s="28"/>
      <c r="HU462" s="28"/>
      <c r="HV462" s="28"/>
      <c r="HW462" s="28"/>
      <c r="HX462" s="28"/>
      <c r="HY462" s="28"/>
      <c r="HZ462" s="28"/>
      <c r="IA462" s="28"/>
      <c r="IB462" s="28"/>
      <c r="IC462" s="28"/>
      <c r="ID462" s="28"/>
      <c r="IE462" s="28"/>
      <c r="IF462" s="28"/>
      <c r="IG462" s="28"/>
      <c r="IH462" s="28"/>
      <c r="II462" s="28"/>
      <c r="IJ462" s="28"/>
      <c r="IK462" s="28"/>
      <c r="IL462" s="28"/>
      <c r="IM462" s="28"/>
      <c r="IN462" s="28"/>
      <c r="IO462" s="28"/>
      <c r="IP462" s="28"/>
      <c r="IQ462" s="28"/>
      <c r="IR462" s="28"/>
    </row>
    <row r="463" spans="2:252" x14ac:dyDescent="0.25">
      <c r="B463" s="28"/>
      <c r="C463" s="28"/>
      <c r="D463" s="28"/>
      <c r="E463" s="28"/>
      <c r="F463" s="28"/>
      <c r="G463" s="28"/>
      <c r="H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c r="GR463" s="28"/>
      <c r="GS463" s="28"/>
      <c r="GT463" s="28"/>
      <c r="GU463" s="28"/>
      <c r="GV463" s="28"/>
      <c r="GW463" s="28"/>
      <c r="GX463" s="28"/>
      <c r="GY463" s="28"/>
      <c r="GZ463" s="28"/>
      <c r="HA463" s="28"/>
      <c r="HB463" s="28"/>
      <c r="HC463" s="28"/>
      <c r="HD463" s="28"/>
      <c r="HE463" s="28"/>
      <c r="HF463" s="28"/>
      <c r="HG463" s="28"/>
      <c r="HH463" s="28"/>
      <c r="HI463" s="28"/>
      <c r="HJ463" s="28"/>
      <c r="HK463" s="28"/>
      <c r="HL463" s="28"/>
      <c r="HM463" s="28"/>
      <c r="HN463" s="28"/>
      <c r="HO463" s="28"/>
      <c r="HP463" s="28"/>
      <c r="HQ463" s="28"/>
      <c r="HR463" s="28"/>
      <c r="HS463" s="28"/>
      <c r="HT463" s="28"/>
      <c r="HU463" s="28"/>
      <c r="HV463" s="28"/>
      <c r="HW463" s="28"/>
      <c r="HX463" s="28"/>
      <c r="HY463" s="28"/>
      <c r="HZ463" s="28"/>
      <c r="IA463" s="28"/>
      <c r="IB463" s="28"/>
      <c r="IC463" s="28"/>
      <c r="ID463" s="28"/>
      <c r="IE463" s="28"/>
      <c r="IF463" s="28"/>
      <c r="IG463" s="28"/>
      <c r="IH463" s="28"/>
      <c r="II463" s="28"/>
      <c r="IJ463" s="28"/>
      <c r="IK463" s="28"/>
      <c r="IL463" s="28"/>
      <c r="IM463" s="28"/>
      <c r="IN463" s="28"/>
      <c r="IO463" s="28"/>
      <c r="IP463" s="28"/>
      <c r="IQ463" s="28"/>
      <c r="IR463" s="28"/>
    </row>
    <row r="464" spans="2:252" x14ac:dyDescent="0.25">
      <c r="B464" s="28"/>
      <c r="C464" s="28"/>
      <c r="D464" s="28"/>
      <c r="E464" s="28"/>
      <c r="F464" s="28"/>
      <c r="G464" s="28"/>
      <c r="H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c r="GR464" s="28"/>
      <c r="GS464" s="28"/>
      <c r="GT464" s="28"/>
      <c r="GU464" s="28"/>
      <c r="GV464" s="28"/>
      <c r="GW464" s="28"/>
      <c r="GX464" s="28"/>
      <c r="GY464" s="28"/>
      <c r="GZ464" s="28"/>
      <c r="HA464" s="28"/>
      <c r="HB464" s="28"/>
      <c r="HC464" s="28"/>
      <c r="HD464" s="28"/>
      <c r="HE464" s="28"/>
      <c r="HF464" s="28"/>
      <c r="HG464" s="28"/>
      <c r="HH464" s="28"/>
      <c r="HI464" s="28"/>
      <c r="HJ464" s="28"/>
      <c r="HK464" s="28"/>
      <c r="HL464" s="28"/>
      <c r="HM464" s="28"/>
      <c r="HN464" s="28"/>
      <c r="HO464" s="28"/>
      <c r="HP464" s="28"/>
      <c r="HQ464" s="28"/>
      <c r="HR464" s="28"/>
      <c r="HS464" s="28"/>
      <c r="HT464" s="28"/>
      <c r="HU464" s="28"/>
      <c r="HV464" s="28"/>
      <c r="HW464" s="28"/>
      <c r="HX464" s="28"/>
      <c r="HY464" s="28"/>
      <c r="HZ464" s="28"/>
      <c r="IA464" s="28"/>
      <c r="IB464" s="28"/>
      <c r="IC464" s="28"/>
      <c r="ID464" s="28"/>
      <c r="IE464" s="28"/>
      <c r="IF464" s="28"/>
      <c r="IG464" s="28"/>
      <c r="IH464" s="28"/>
      <c r="II464" s="28"/>
      <c r="IJ464" s="28"/>
      <c r="IK464" s="28"/>
      <c r="IL464" s="28"/>
      <c r="IM464" s="28"/>
      <c r="IN464" s="28"/>
      <c r="IO464" s="28"/>
      <c r="IP464" s="28"/>
      <c r="IQ464" s="28"/>
      <c r="IR464" s="28"/>
    </row>
    <row r="465" spans="2:252" x14ac:dyDescent="0.25">
      <c r="B465" s="28"/>
      <c r="C465" s="28"/>
      <c r="D465" s="28"/>
      <c r="E465" s="28"/>
      <c r="F465" s="28"/>
      <c r="G465" s="28"/>
      <c r="H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c r="GR465" s="28"/>
      <c r="GS465" s="28"/>
      <c r="GT465" s="28"/>
      <c r="GU465" s="28"/>
      <c r="GV465" s="28"/>
      <c r="GW465" s="28"/>
      <c r="GX465" s="28"/>
      <c r="GY465" s="28"/>
      <c r="GZ465" s="28"/>
      <c r="HA465" s="28"/>
      <c r="HB465" s="28"/>
      <c r="HC465" s="28"/>
      <c r="HD465" s="28"/>
      <c r="HE465" s="28"/>
      <c r="HF465" s="28"/>
      <c r="HG465" s="28"/>
      <c r="HH465" s="28"/>
      <c r="HI465" s="28"/>
      <c r="HJ465" s="28"/>
      <c r="HK465" s="28"/>
      <c r="HL465" s="28"/>
      <c r="HM465" s="28"/>
      <c r="HN465" s="28"/>
      <c r="HO465" s="28"/>
      <c r="HP465" s="28"/>
      <c r="HQ465" s="28"/>
      <c r="HR465" s="28"/>
      <c r="HS465" s="28"/>
      <c r="HT465" s="28"/>
      <c r="HU465" s="28"/>
      <c r="HV465" s="28"/>
      <c r="HW465" s="28"/>
      <c r="HX465" s="28"/>
      <c r="HY465" s="28"/>
      <c r="HZ465" s="28"/>
      <c r="IA465" s="28"/>
      <c r="IB465" s="28"/>
      <c r="IC465" s="28"/>
      <c r="ID465" s="28"/>
      <c r="IE465" s="28"/>
      <c r="IF465" s="28"/>
      <c r="IG465" s="28"/>
      <c r="IH465" s="28"/>
      <c r="II465" s="28"/>
      <c r="IJ465" s="28"/>
      <c r="IK465" s="28"/>
      <c r="IL465" s="28"/>
      <c r="IM465" s="28"/>
      <c r="IN465" s="28"/>
      <c r="IO465" s="28"/>
      <c r="IP465" s="28"/>
      <c r="IQ465" s="28"/>
      <c r="IR465" s="28"/>
    </row>
    <row r="466" spans="2:252" x14ac:dyDescent="0.25">
      <c r="B466" s="28"/>
      <c r="C466" s="28"/>
      <c r="D466" s="28"/>
      <c r="E466" s="28"/>
      <c r="F466" s="28"/>
      <c r="G466" s="28"/>
      <c r="H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c r="GR466" s="28"/>
      <c r="GS466" s="28"/>
      <c r="GT466" s="28"/>
      <c r="GU466" s="28"/>
      <c r="GV466" s="28"/>
      <c r="GW466" s="28"/>
      <c r="GX466" s="28"/>
      <c r="GY466" s="28"/>
      <c r="GZ466" s="28"/>
      <c r="HA466" s="28"/>
      <c r="HB466" s="28"/>
      <c r="HC466" s="28"/>
      <c r="HD466" s="28"/>
      <c r="HE466" s="28"/>
      <c r="HF466" s="28"/>
      <c r="HG466" s="28"/>
      <c r="HH466" s="28"/>
      <c r="HI466" s="28"/>
      <c r="HJ466" s="28"/>
      <c r="HK466" s="28"/>
      <c r="HL466" s="28"/>
      <c r="HM466" s="28"/>
      <c r="HN466" s="28"/>
      <c r="HO466" s="28"/>
      <c r="HP466" s="28"/>
      <c r="HQ466" s="28"/>
      <c r="HR466" s="28"/>
      <c r="HS466" s="28"/>
      <c r="HT466" s="28"/>
      <c r="HU466" s="28"/>
      <c r="HV466" s="28"/>
      <c r="HW466" s="28"/>
      <c r="HX466" s="28"/>
      <c r="HY466" s="28"/>
      <c r="HZ466" s="28"/>
      <c r="IA466" s="28"/>
      <c r="IB466" s="28"/>
      <c r="IC466" s="28"/>
      <c r="ID466" s="28"/>
      <c r="IE466" s="28"/>
      <c r="IF466" s="28"/>
      <c r="IG466" s="28"/>
      <c r="IH466" s="28"/>
      <c r="II466" s="28"/>
      <c r="IJ466" s="28"/>
      <c r="IK466" s="28"/>
      <c r="IL466" s="28"/>
      <c r="IM466" s="28"/>
      <c r="IN466" s="28"/>
      <c r="IO466" s="28"/>
      <c r="IP466" s="28"/>
      <c r="IQ466" s="28"/>
      <c r="IR466" s="28"/>
    </row>
    <row r="467" spans="2:252" x14ac:dyDescent="0.25">
      <c r="B467" s="28"/>
      <c r="C467" s="28"/>
      <c r="D467" s="28"/>
      <c r="E467" s="28"/>
      <c r="F467" s="28"/>
      <c r="G467" s="28"/>
      <c r="H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c r="HI467" s="28"/>
      <c r="HJ467" s="28"/>
      <c r="HK467" s="28"/>
      <c r="HL467" s="28"/>
      <c r="HM467" s="28"/>
      <c r="HN467" s="28"/>
      <c r="HO467" s="28"/>
      <c r="HP467" s="28"/>
      <c r="HQ467" s="28"/>
      <c r="HR467" s="28"/>
      <c r="HS467" s="28"/>
      <c r="HT467" s="28"/>
      <c r="HU467" s="28"/>
      <c r="HV467" s="28"/>
      <c r="HW467" s="28"/>
      <c r="HX467" s="28"/>
      <c r="HY467" s="28"/>
      <c r="HZ467" s="28"/>
      <c r="IA467" s="28"/>
      <c r="IB467" s="28"/>
      <c r="IC467" s="28"/>
      <c r="ID467" s="28"/>
      <c r="IE467" s="28"/>
      <c r="IF467" s="28"/>
      <c r="IG467" s="28"/>
      <c r="IH467" s="28"/>
      <c r="II467" s="28"/>
      <c r="IJ467" s="28"/>
      <c r="IK467" s="28"/>
      <c r="IL467" s="28"/>
      <c r="IM467" s="28"/>
      <c r="IN467" s="28"/>
      <c r="IO467" s="28"/>
      <c r="IP467" s="28"/>
      <c r="IQ467" s="28"/>
      <c r="IR467" s="28"/>
    </row>
    <row r="468" spans="2:252" x14ac:dyDescent="0.25">
      <c r="B468" s="28"/>
      <c r="C468" s="28"/>
      <c r="D468" s="28"/>
      <c r="E468" s="28"/>
      <c r="F468" s="28"/>
      <c r="G468" s="28"/>
      <c r="H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8"/>
      <c r="GR468" s="28"/>
      <c r="GS468" s="28"/>
      <c r="GT468" s="28"/>
      <c r="GU468" s="28"/>
      <c r="GV468" s="28"/>
      <c r="GW468" s="28"/>
      <c r="GX468" s="28"/>
      <c r="GY468" s="28"/>
      <c r="GZ468" s="28"/>
      <c r="HA468" s="28"/>
      <c r="HB468" s="28"/>
      <c r="HC468" s="28"/>
      <c r="HD468" s="28"/>
      <c r="HE468" s="28"/>
      <c r="HF468" s="28"/>
      <c r="HG468" s="28"/>
      <c r="HH468" s="28"/>
      <c r="HI468" s="28"/>
      <c r="HJ468" s="28"/>
      <c r="HK468" s="28"/>
      <c r="HL468" s="28"/>
      <c r="HM468" s="28"/>
      <c r="HN468" s="28"/>
      <c r="HO468" s="28"/>
      <c r="HP468" s="28"/>
      <c r="HQ468" s="28"/>
      <c r="HR468" s="28"/>
      <c r="HS468" s="28"/>
      <c r="HT468" s="28"/>
      <c r="HU468" s="28"/>
      <c r="HV468" s="28"/>
      <c r="HW468" s="28"/>
      <c r="HX468" s="28"/>
      <c r="HY468" s="28"/>
      <c r="HZ468" s="28"/>
      <c r="IA468" s="28"/>
      <c r="IB468" s="28"/>
      <c r="IC468" s="28"/>
      <c r="ID468" s="28"/>
      <c r="IE468" s="28"/>
      <c r="IF468" s="28"/>
      <c r="IG468" s="28"/>
      <c r="IH468" s="28"/>
      <c r="II468" s="28"/>
      <c r="IJ468" s="28"/>
      <c r="IK468" s="28"/>
      <c r="IL468" s="28"/>
      <c r="IM468" s="28"/>
      <c r="IN468" s="28"/>
      <c r="IO468" s="28"/>
      <c r="IP468" s="28"/>
      <c r="IQ468" s="28"/>
      <c r="IR468" s="28"/>
    </row>
    <row r="469" spans="2:252" x14ac:dyDescent="0.25">
      <c r="B469" s="28"/>
      <c r="C469" s="28"/>
      <c r="D469" s="28"/>
      <c r="E469" s="28"/>
      <c r="F469" s="28"/>
      <c r="G469" s="28"/>
      <c r="H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c r="GG469" s="28"/>
      <c r="GH469" s="28"/>
      <c r="GI469" s="28"/>
      <c r="GJ469" s="28"/>
      <c r="GK469" s="28"/>
      <c r="GL469" s="28"/>
      <c r="GM469" s="28"/>
      <c r="GN469" s="28"/>
      <c r="GO469" s="28"/>
      <c r="GP469" s="28"/>
      <c r="GQ469" s="28"/>
      <c r="GR469" s="28"/>
      <c r="GS469" s="28"/>
      <c r="GT469" s="28"/>
      <c r="GU469" s="28"/>
      <c r="GV469" s="28"/>
      <c r="GW469" s="28"/>
      <c r="GX469" s="28"/>
      <c r="GY469" s="28"/>
      <c r="GZ469" s="28"/>
      <c r="HA469" s="28"/>
      <c r="HB469" s="28"/>
      <c r="HC469" s="28"/>
      <c r="HD469" s="28"/>
      <c r="HE469" s="28"/>
      <c r="HF469" s="28"/>
      <c r="HG469" s="28"/>
      <c r="HH469" s="28"/>
      <c r="HI469" s="28"/>
      <c r="HJ469" s="28"/>
      <c r="HK469" s="28"/>
      <c r="HL469" s="28"/>
      <c r="HM469" s="28"/>
      <c r="HN469" s="28"/>
      <c r="HO469" s="28"/>
      <c r="HP469" s="28"/>
      <c r="HQ469" s="28"/>
      <c r="HR469" s="28"/>
      <c r="HS469" s="28"/>
      <c r="HT469" s="28"/>
      <c r="HU469" s="28"/>
      <c r="HV469" s="28"/>
      <c r="HW469" s="28"/>
      <c r="HX469" s="28"/>
      <c r="HY469" s="28"/>
      <c r="HZ469" s="28"/>
      <c r="IA469" s="28"/>
      <c r="IB469" s="28"/>
      <c r="IC469" s="28"/>
      <c r="ID469" s="28"/>
      <c r="IE469" s="28"/>
      <c r="IF469" s="28"/>
      <c r="IG469" s="28"/>
      <c r="IH469" s="28"/>
      <c r="II469" s="28"/>
      <c r="IJ469" s="28"/>
      <c r="IK469" s="28"/>
      <c r="IL469" s="28"/>
      <c r="IM469" s="28"/>
      <c r="IN469" s="28"/>
      <c r="IO469" s="28"/>
      <c r="IP469" s="28"/>
      <c r="IQ469" s="28"/>
      <c r="IR469" s="28"/>
    </row>
    <row r="470" spans="2:252" x14ac:dyDescent="0.25">
      <c r="B470" s="28"/>
      <c r="C470" s="28"/>
      <c r="D470" s="28"/>
      <c r="E470" s="28"/>
      <c r="F470" s="28"/>
      <c r="G470" s="28"/>
      <c r="H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c r="HI470" s="28"/>
      <c r="HJ470" s="28"/>
      <c r="HK470" s="28"/>
      <c r="HL470" s="28"/>
      <c r="HM470" s="28"/>
      <c r="HN470" s="28"/>
      <c r="HO470" s="28"/>
      <c r="HP470" s="28"/>
      <c r="HQ470" s="28"/>
      <c r="HR470" s="28"/>
      <c r="HS470" s="28"/>
      <c r="HT470" s="28"/>
      <c r="HU470" s="28"/>
      <c r="HV470" s="28"/>
      <c r="HW470" s="28"/>
      <c r="HX470" s="28"/>
      <c r="HY470" s="28"/>
      <c r="HZ470" s="28"/>
      <c r="IA470" s="28"/>
      <c r="IB470" s="28"/>
      <c r="IC470" s="28"/>
      <c r="ID470" s="28"/>
      <c r="IE470" s="28"/>
      <c r="IF470" s="28"/>
      <c r="IG470" s="28"/>
      <c r="IH470" s="28"/>
      <c r="II470" s="28"/>
      <c r="IJ470" s="28"/>
      <c r="IK470" s="28"/>
      <c r="IL470" s="28"/>
      <c r="IM470" s="28"/>
      <c r="IN470" s="28"/>
      <c r="IO470" s="28"/>
      <c r="IP470" s="28"/>
      <c r="IQ470" s="28"/>
      <c r="IR470" s="28"/>
    </row>
    <row r="471" spans="2:252" x14ac:dyDescent="0.25">
      <c r="B471" s="28"/>
      <c r="C471" s="28"/>
      <c r="D471" s="28"/>
      <c r="E471" s="28"/>
      <c r="F471" s="28"/>
      <c r="G471" s="28"/>
      <c r="H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c r="GI471" s="28"/>
      <c r="GJ471" s="28"/>
      <c r="GK471" s="28"/>
      <c r="GL471" s="28"/>
      <c r="GM471" s="28"/>
      <c r="GN471" s="28"/>
      <c r="GO471" s="28"/>
      <c r="GP471" s="28"/>
      <c r="GQ471" s="28"/>
      <c r="GR471" s="28"/>
      <c r="GS471" s="28"/>
      <c r="GT471" s="28"/>
      <c r="GU471" s="28"/>
      <c r="GV471" s="28"/>
      <c r="GW471" s="28"/>
      <c r="GX471" s="28"/>
      <c r="GY471" s="28"/>
      <c r="GZ471" s="28"/>
      <c r="HA471" s="28"/>
      <c r="HB471" s="28"/>
      <c r="HC471" s="28"/>
      <c r="HD471" s="28"/>
      <c r="HE471" s="28"/>
      <c r="HF471" s="28"/>
      <c r="HG471" s="28"/>
      <c r="HH471" s="28"/>
      <c r="HI471" s="28"/>
      <c r="HJ471" s="28"/>
      <c r="HK471" s="28"/>
      <c r="HL471" s="28"/>
      <c r="HM471" s="28"/>
      <c r="HN471" s="28"/>
      <c r="HO471" s="28"/>
      <c r="HP471" s="28"/>
      <c r="HQ471" s="28"/>
      <c r="HR471" s="28"/>
      <c r="HS471" s="28"/>
      <c r="HT471" s="28"/>
      <c r="HU471" s="28"/>
      <c r="HV471" s="28"/>
      <c r="HW471" s="28"/>
      <c r="HX471" s="28"/>
      <c r="HY471" s="28"/>
      <c r="HZ471" s="28"/>
      <c r="IA471" s="28"/>
      <c r="IB471" s="28"/>
      <c r="IC471" s="28"/>
      <c r="ID471" s="28"/>
      <c r="IE471" s="28"/>
      <c r="IF471" s="28"/>
      <c r="IG471" s="28"/>
      <c r="IH471" s="28"/>
      <c r="II471" s="28"/>
      <c r="IJ471" s="28"/>
      <c r="IK471" s="28"/>
      <c r="IL471" s="28"/>
      <c r="IM471" s="28"/>
      <c r="IN471" s="28"/>
      <c r="IO471" s="28"/>
      <c r="IP471" s="28"/>
      <c r="IQ471" s="28"/>
      <c r="IR471" s="28"/>
    </row>
    <row r="472" spans="2:252" x14ac:dyDescent="0.25">
      <c r="B472" s="28"/>
      <c r="C472" s="28"/>
      <c r="D472" s="28"/>
      <c r="E472" s="28"/>
      <c r="F472" s="28"/>
      <c r="G472" s="28"/>
      <c r="H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8"/>
      <c r="GR472" s="28"/>
      <c r="GS472" s="28"/>
      <c r="GT472" s="28"/>
      <c r="GU472" s="28"/>
      <c r="GV472" s="28"/>
      <c r="GW472" s="28"/>
      <c r="GX472" s="28"/>
      <c r="GY472" s="28"/>
      <c r="GZ472" s="28"/>
      <c r="HA472" s="28"/>
      <c r="HB472" s="28"/>
      <c r="HC472" s="28"/>
      <c r="HD472" s="28"/>
      <c r="HE472" s="28"/>
      <c r="HF472" s="28"/>
      <c r="HG472" s="28"/>
      <c r="HH472" s="28"/>
      <c r="HI472" s="28"/>
      <c r="HJ472" s="28"/>
      <c r="HK472" s="28"/>
      <c r="HL472" s="28"/>
      <c r="HM472" s="28"/>
      <c r="HN472" s="28"/>
      <c r="HO472" s="28"/>
      <c r="HP472" s="28"/>
      <c r="HQ472" s="28"/>
      <c r="HR472" s="28"/>
      <c r="HS472" s="28"/>
      <c r="HT472" s="28"/>
      <c r="HU472" s="28"/>
      <c r="HV472" s="28"/>
      <c r="HW472" s="28"/>
      <c r="HX472" s="28"/>
      <c r="HY472" s="28"/>
      <c r="HZ472" s="28"/>
      <c r="IA472" s="28"/>
      <c r="IB472" s="28"/>
      <c r="IC472" s="28"/>
      <c r="ID472" s="28"/>
      <c r="IE472" s="28"/>
      <c r="IF472" s="28"/>
      <c r="IG472" s="28"/>
      <c r="IH472" s="28"/>
      <c r="II472" s="28"/>
      <c r="IJ472" s="28"/>
      <c r="IK472" s="28"/>
      <c r="IL472" s="28"/>
      <c r="IM472" s="28"/>
      <c r="IN472" s="28"/>
      <c r="IO472" s="28"/>
      <c r="IP472" s="28"/>
      <c r="IQ472" s="28"/>
      <c r="IR472" s="28"/>
    </row>
    <row r="473" spans="2:252" x14ac:dyDescent="0.25">
      <c r="B473" s="28"/>
      <c r="C473" s="28"/>
      <c r="D473" s="28"/>
      <c r="E473" s="28"/>
      <c r="F473" s="28"/>
      <c r="G473" s="28"/>
      <c r="H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c r="GI473" s="28"/>
      <c r="GJ473" s="28"/>
      <c r="GK473" s="28"/>
      <c r="GL473" s="28"/>
      <c r="GM473" s="28"/>
      <c r="GN473" s="28"/>
      <c r="GO473" s="28"/>
      <c r="GP473" s="28"/>
      <c r="GQ473" s="28"/>
      <c r="GR473" s="28"/>
      <c r="GS473" s="28"/>
      <c r="GT473" s="28"/>
      <c r="GU473" s="28"/>
      <c r="GV473" s="28"/>
      <c r="GW473" s="28"/>
      <c r="GX473" s="28"/>
      <c r="GY473" s="28"/>
      <c r="GZ473" s="28"/>
      <c r="HA473" s="28"/>
      <c r="HB473" s="28"/>
      <c r="HC473" s="28"/>
      <c r="HD473" s="28"/>
      <c r="HE473" s="28"/>
      <c r="HF473" s="28"/>
      <c r="HG473" s="28"/>
      <c r="HH473" s="28"/>
      <c r="HI473" s="28"/>
      <c r="HJ473" s="28"/>
      <c r="HK473" s="28"/>
      <c r="HL473" s="28"/>
      <c r="HM473" s="28"/>
      <c r="HN473" s="28"/>
      <c r="HO473" s="28"/>
      <c r="HP473" s="28"/>
      <c r="HQ473" s="28"/>
      <c r="HR473" s="28"/>
      <c r="HS473" s="28"/>
      <c r="HT473" s="28"/>
      <c r="HU473" s="28"/>
      <c r="HV473" s="28"/>
      <c r="HW473" s="28"/>
      <c r="HX473" s="28"/>
      <c r="HY473" s="28"/>
      <c r="HZ473" s="28"/>
      <c r="IA473" s="28"/>
      <c r="IB473" s="28"/>
      <c r="IC473" s="28"/>
      <c r="ID473" s="28"/>
      <c r="IE473" s="28"/>
      <c r="IF473" s="28"/>
      <c r="IG473" s="28"/>
      <c r="IH473" s="28"/>
      <c r="II473" s="28"/>
      <c r="IJ473" s="28"/>
      <c r="IK473" s="28"/>
      <c r="IL473" s="28"/>
      <c r="IM473" s="28"/>
      <c r="IN473" s="28"/>
      <c r="IO473" s="28"/>
      <c r="IP473" s="28"/>
      <c r="IQ473" s="28"/>
      <c r="IR473" s="28"/>
    </row>
    <row r="474" spans="2:252" x14ac:dyDescent="0.25">
      <c r="B474" s="28"/>
      <c r="C474" s="28"/>
      <c r="D474" s="28"/>
      <c r="E474" s="28"/>
      <c r="F474" s="28"/>
      <c r="G474" s="28"/>
      <c r="H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c r="GR474" s="28"/>
      <c r="GS474" s="28"/>
      <c r="GT474" s="28"/>
      <c r="GU474" s="28"/>
      <c r="GV474" s="28"/>
      <c r="GW474" s="28"/>
      <c r="GX474" s="28"/>
      <c r="GY474" s="28"/>
      <c r="GZ474" s="28"/>
      <c r="HA474" s="28"/>
      <c r="HB474" s="28"/>
      <c r="HC474" s="28"/>
      <c r="HD474" s="28"/>
      <c r="HE474" s="28"/>
      <c r="HF474" s="28"/>
      <c r="HG474" s="28"/>
      <c r="HH474" s="28"/>
      <c r="HI474" s="28"/>
      <c r="HJ474" s="28"/>
      <c r="HK474" s="28"/>
      <c r="HL474" s="28"/>
      <c r="HM474" s="28"/>
      <c r="HN474" s="28"/>
      <c r="HO474" s="28"/>
      <c r="HP474" s="28"/>
      <c r="HQ474" s="28"/>
      <c r="HR474" s="28"/>
      <c r="HS474" s="28"/>
      <c r="HT474" s="28"/>
      <c r="HU474" s="28"/>
      <c r="HV474" s="28"/>
      <c r="HW474" s="28"/>
      <c r="HX474" s="28"/>
      <c r="HY474" s="28"/>
      <c r="HZ474" s="28"/>
      <c r="IA474" s="28"/>
      <c r="IB474" s="28"/>
      <c r="IC474" s="28"/>
      <c r="ID474" s="28"/>
      <c r="IE474" s="28"/>
      <c r="IF474" s="28"/>
      <c r="IG474" s="28"/>
      <c r="IH474" s="28"/>
      <c r="II474" s="28"/>
      <c r="IJ474" s="28"/>
      <c r="IK474" s="28"/>
      <c r="IL474" s="28"/>
      <c r="IM474" s="28"/>
      <c r="IN474" s="28"/>
      <c r="IO474" s="28"/>
      <c r="IP474" s="28"/>
      <c r="IQ474" s="28"/>
      <c r="IR474" s="28"/>
    </row>
    <row r="475" spans="2:252" x14ac:dyDescent="0.25">
      <c r="B475" s="28"/>
      <c r="C475" s="28"/>
      <c r="D475" s="28"/>
      <c r="E475" s="28"/>
      <c r="F475" s="28"/>
      <c r="G475" s="28"/>
      <c r="H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c r="GR475" s="28"/>
      <c r="GS475" s="28"/>
      <c r="GT475" s="28"/>
      <c r="GU475" s="28"/>
      <c r="GV475" s="28"/>
      <c r="GW475" s="28"/>
      <c r="GX475" s="28"/>
      <c r="GY475" s="28"/>
      <c r="GZ475" s="28"/>
      <c r="HA475" s="28"/>
      <c r="HB475" s="28"/>
      <c r="HC475" s="28"/>
      <c r="HD475" s="28"/>
      <c r="HE475" s="28"/>
      <c r="HF475" s="28"/>
      <c r="HG475" s="28"/>
      <c r="HH475" s="28"/>
      <c r="HI475" s="28"/>
      <c r="HJ475" s="28"/>
      <c r="HK475" s="28"/>
      <c r="HL475" s="28"/>
      <c r="HM475" s="28"/>
      <c r="HN475" s="28"/>
      <c r="HO475" s="28"/>
      <c r="HP475" s="28"/>
      <c r="HQ475" s="28"/>
      <c r="HR475" s="28"/>
      <c r="HS475" s="28"/>
      <c r="HT475" s="28"/>
      <c r="HU475" s="28"/>
      <c r="HV475" s="28"/>
      <c r="HW475" s="28"/>
      <c r="HX475" s="28"/>
      <c r="HY475" s="28"/>
      <c r="HZ475" s="28"/>
      <c r="IA475" s="28"/>
      <c r="IB475" s="28"/>
      <c r="IC475" s="28"/>
      <c r="ID475" s="28"/>
      <c r="IE475" s="28"/>
      <c r="IF475" s="28"/>
      <c r="IG475" s="28"/>
      <c r="IH475" s="28"/>
      <c r="II475" s="28"/>
      <c r="IJ475" s="28"/>
      <c r="IK475" s="28"/>
      <c r="IL475" s="28"/>
      <c r="IM475" s="28"/>
      <c r="IN475" s="28"/>
      <c r="IO475" s="28"/>
      <c r="IP475" s="28"/>
      <c r="IQ475" s="28"/>
      <c r="IR475" s="28"/>
    </row>
    <row r="476" spans="2:252" x14ac:dyDescent="0.25">
      <c r="B476" s="28"/>
      <c r="C476" s="28"/>
      <c r="D476" s="28"/>
      <c r="E476" s="28"/>
      <c r="F476" s="28"/>
      <c r="G476" s="28"/>
      <c r="H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8"/>
      <c r="GR476" s="28"/>
      <c r="GS476" s="28"/>
      <c r="GT476" s="28"/>
      <c r="GU476" s="28"/>
      <c r="GV476" s="28"/>
      <c r="GW476" s="28"/>
      <c r="GX476" s="28"/>
      <c r="GY476" s="28"/>
      <c r="GZ476" s="28"/>
      <c r="HA476" s="28"/>
      <c r="HB476" s="28"/>
      <c r="HC476" s="28"/>
      <c r="HD476" s="28"/>
      <c r="HE476" s="28"/>
      <c r="HF476" s="28"/>
      <c r="HG476" s="28"/>
      <c r="HH476" s="28"/>
      <c r="HI476" s="28"/>
      <c r="HJ476" s="28"/>
      <c r="HK476" s="28"/>
      <c r="HL476" s="28"/>
      <c r="HM476" s="28"/>
      <c r="HN476" s="28"/>
      <c r="HO476" s="28"/>
      <c r="HP476" s="28"/>
      <c r="HQ476" s="28"/>
      <c r="HR476" s="28"/>
      <c r="HS476" s="28"/>
      <c r="HT476" s="28"/>
      <c r="HU476" s="28"/>
      <c r="HV476" s="28"/>
      <c r="HW476" s="28"/>
      <c r="HX476" s="28"/>
      <c r="HY476" s="28"/>
      <c r="HZ476" s="28"/>
      <c r="IA476" s="28"/>
      <c r="IB476" s="28"/>
      <c r="IC476" s="28"/>
      <c r="ID476" s="28"/>
      <c r="IE476" s="28"/>
      <c r="IF476" s="28"/>
      <c r="IG476" s="28"/>
      <c r="IH476" s="28"/>
      <c r="II476" s="28"/>
      <c r="IJ476" s="28"/>
      <c r="IK476" s="28"/>
      <c r="IL476" s="28"/>
      <c r="IM476" s="28"/>
      <c r="IN476" s="28"/>
      <c r="IO476" s="28"/>
      <c r="IP476" s="28"/>
      <c r="IQ476" s="28"/>
      <c r="IR476" s="28"/>
    </row>
    <row r="477" spans="2:252" x14ac:dyDescent="0.25">
      <c r="B477" s="28"/>
      <c r="C477" s="28"/>
      <c r="D477" s="28"/>
      <c r="E477" s="28"/>
      <c r="F477" s="28"/>
      <c r="G477" s="28"/>
      <c r="H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c r="HI477" s="28"/>
      <c r="HJ477" s="28"/>
      <c r="HK477" s="28"/>
      <c r="HL477" s="28"/>
      <c r="HM477" s="28"/>
      <c r="HN477" s="28"/>
      <c r="HO477" s="28"/>
      <c r="HP477" s="28"/>
      <c r="HQ477" s="28"/>
      <c r="HR477" s="28"/>
      <c r="HS477" s="28"/>
      <c r="HT477" s="28"/>
      <c r="HU477" s="28"/>
      <c r="HV477" s="28"/>
      <c r="HW477" s="28"/>
      <c r="HX477" s="28"/>
      <c r="HY477" s="28"/>
      <c r="HZ477" s="28"/>
      <c r="IA477" s="28"/>
      <c r="IB477" s="28"/>
      <c r="IC477" s="28"/>
      <c r="ID477" s="28"/>
      <c r="IE477" s="28"/>
      <c r="IF477" s="28"/>
      <c r="IG477" s="28"/>
      <c r="IH477" s="28"/>
      <c r="II477" s="28"/>
      <c r="IJ477" s="28"/>
      <c r="IK477" s="28"/>
      <c r="IL477" s="28"/>
      <c r="IM477" s="28"/>
      <c r="IN477" s="28"/>
      <c r="IO477" s="28"/>
      <c r="IP477" s="28"/>
      <c r="IQ477" s="28"/>
      <c r="IR477" s="28"/>
    </row>
    <row r="478" spans="2:252" x14ac:dyDescent="0.25">
      <c r="B478" s="28"/>
      <c r="C478" s="28"/>
      <c r="D478" s="28"/>
      <c r="E478" s="28"/>
      <c r="F478" s="28"/>
      <c r="G478" s="28"/>
      <c r="H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c r="FY478" s="28"/>
      <c r="FZ478" s="28"/>
      <c r="GA478" s="28"/>
      <c r="GB478" s="28"/>
      <c r="GC478" s="28"/>
      <c r="GD478" s="28"/>
      <c r="GE478" s="28"/>
      <c r="GF478" s="28"/>
      <c r="GG478" s="28"/>
      <c r="GH478" s="28"/>
      <c r="GI478" s="28"/>
      <c r="GJ478" s="28"/>
      <c r="GK478" s="28"/>
      <c r="GL478" s="28"/>
      <c r="GM478" s="28"/>
      <c r="GN478" s="28"/>
      <c r="GO478" s="28"/>
      <c r="GP478" s="28"/>
      <c r="GQ478" s="28"/>
      <c r="GR478" s="28"/>
      <c r="GS478" s="28"/>
      <c r="GT478" s="28"/>
      <c r="GU478" s="28"/>
      <c r="GV478" s="28"/>
      <c r="GW478" s="28"/>
      <c r="GX478" s="28"/>
      <c r="GY478" s="28"/>
      <c r="GZ478" s="28"/>
      <c r="HA478" s="28"/>
      <c r="HB478" s="28"/>
      <c r="HC478" s="28"/>
      <c r="HD478" s="28"/>
      <c r="HE478" s="28"/>
      <c r="HF478" s="28"/>
      <c r="HG478" s="28"/>
      <c r="HH478" s="28"/>
      <c r="HI478" s="28"/>
      <c r="HJ478" s="28"/>
      <c r="HK478" s="28"/>
      <c r="HL478" s="28"/>
      <c r="HM478" s="28"/>
      <c r="HN478" s="28"/>
      <c r="HO478" s="28"/>
      <c r="HP478" s="28"/>
      <c r="HQ478" s="28"/>
      <c r="HR478" s="28"/>
      <c r="HS478" s="28"/>
      <c r="HT478" s="28"/>
      <c r="HU478" s="28"/>
      <c r="HV478" s="28"/>
      <c r="HW478" s="28"/>
      <c r="HX478" s="28"/>
      <c r="HY478" s="28"/>
      <c r="HZ478" s="28"/>
      <c r="IA478" s="28"/>
      <c r="IB478" s="28"/>
      <c r="IC478" s="28"/>
      <c r="ID478" s="28"/>
      <c r="IE478" s="28"/>
      <c r="IF478" s="28"/>
      <c r="IG478" s="28"/>
      <c r="IH478" s="28"/>
      <c r="II478" s="28"/>
      <c r="IJ478" s="28"/>
      <c r="IK478" s="28"/>
      <c r="IL478" s="28"/>
      <c r="IM478" s="28"/>
      <c r="IN478" s="28"/>
      <c r="IO478" s="28"/>
      <c r="IP478" s="28"/>
      <c r="IQ478" s="28"/>
      <c r="IR478" s="28"/>
    </row>
    <row r="479" spans="2:252" x14ac:dyDescent="0.25">
      <c r="B479" s="28"/>
      <c r="C479" s="28"/>
      <c r="D479" s="28"/>
      <c r="E479" s="28"/>
      <c r="F479" s="28"/>
      <c r="G479" s="28"/>
      <c r="H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8"/>
      <c r="GR479" s="28"/>
      <c r="GS479" s="28"/>
      <c r="GT479" s="28"/>
      <c r="GU479" s="28"/>
      <c r="GV479" s="28"/>
      <c r="GW479" s="28"/>
      <c r="GX479" s="28"/>
      <c r="GY479" s="28"/>
      <c r="GZ479" s="28"/>
      <c r="HA479" s="28"/>
      <c r="HB479" s="28"/>
      <c r="HC479" s="28"/>
      <c r="HD479" s="28"/>
      <c r="HE479" s="28"/>
      <c r="HF479" s="28"/>
      <c r="HG479" s="28"/>
      <c r="HH479" s="28"/>
      <c r="HI479" s="28"/>
      <c r="HJ479" s="28"/>
      <c r="HK479" s="28"/>
      <c r="HL479" s="28"/>
      <c r="HM479" s="28"/>
      <c r="HN479" s="28"/>
      <c r="HO479" s="28"/>
      <c r="HP479" s="28"/>
      <c r="HQ479" s="28"/>
      <c r="HR479" s="28"/>
      <c r="HS479" s="28"/>
      <c r="HT479" s="28"/>
      <c r="HU479" s="28"/>
      <c r="HV479" s="28"/>
      <c r="HW479" s="28"/>
      <c r="HX479" s="28"/>
      <c r="HY479" s="28"/>
      <c r="HZ479" s="28"/>
      <c r="IA479" s="28"/>
      <c r="IB479" s="28"/>
      <c r="IC479" s="28"/>
      <c r="ID479" s="28"/>
      <c r="IE479" s="28"/>
      <c r="IF479" s="28"/>
      <c r="IG479" s="28"/>
      <c r="IH479" s="28"/>
      <c r="II479" s="28"/>
      <c r="IJ479" s="28"/>
      <c r="IK479" s="28"/>
      <c r="IL479" s="28"/>
      <c r="IM479" s="28"/>
      <c r="IN479" s="28"/>
      <c r="IO479" s="28"/>
      <c r="IP479" s="28"/>
      <c r="IQ479" s="28"/>
      <c r="IR479" s="28"/>
    </row>
    <row r="480" spans="2:252" x14ac:dyDescent="0.25">
      <c r="B480" s="28"/>
      <c r="C480" s="28"/>
      <c r="D480" s="28"/>
      <c r="E480" s="28"/>
      <c r="F480" s="28"/>
      <c r="G480" s="28"/>
      <c r="H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c r="GR480" s="28"/>
      <c r="GS480" s="28"/>
      <c r="GT480" s="28"/>
      <c r="GU480" s="28"/>
      <c r="GV480" s="28"/>
      <c r="GW480" s="28"/>
      <c r="GX480" s="28"/>
      <c r="GY480" s="28"/>
      <c r="GZ480" s="28"/>
      <c r="HA480" s="28"/>
      <c r="HB480" s="28"/>
      <c r="HC480" s="28"/>
      <c r="HD480" s="28"/>
      <c r="HE480" s="28"/>
      <c r="HF480" s="28"/>
      <c r="HG480" s="28"/>
      <c r="HH480" s="28"/>
      <c r="HI480" s="28"/>
      <c r="HJ480" s="28"/>
      <c r="HK480" s="28"/>
      <c r="HL480" s="28"/>
      <c r="HM480" s="28"/>
      <c r="HN480" s="28"/>
      <c r="HO480" s="28"/>
      <c r="HP480" s="28"/>
      <c r="HQ480" s="28"/>
      <c r="HR480" s="28"/>
      <c r="HS480" s="28"/>
      <c r="HT480" s="28"/>
      <c r="HU480" s="28"/>
      <c r="HV480" s="28"/>
      <c r="HW480" s="28"/>
      <c r="HX480" s="28"/>
      <c r="HY480" s="28"/>
      <c r="HZ480" s="28"/>
      <c r="IA480" s="28"/>
      <c r="IB480" s="28"/>
      <c r="IC480" s="28"/>
      <c r="ID480" s="28"/>
      <c r="IE480" s="28"/>
      <c r="IF480" s="28"/>
      <c r="IG480" s="28"/>
      <c r="IH480" s="28"/>
      <c r="II480" s="28"/>
      <c r="IJ480" s="28"/>
      <c r="IK480" s="28"/>
      <c r="IL480" s="28"/>
      <c r="IM480" s="28"/>
      <c r="IN480" s="28"/>
      <c r="IO480" s="28"/>
      <c r="IP480" s="28"/>
      <c r="IQ480" s="28"/>
      <c r="IR480" s="28"/>
    </row>
    <row r="481" spans="2:252" x14ac:dyDescent="0.25">
      <c r="B481" s="28"/>
      <c r="C481" s="28"/>
      <c r="D481" s="28"/>
      <c r="E481" s="28"/>
      <c r="F481" s="28"/>
      <c r="G481" s="28"/>
      <c r="H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8"/>
      <c r="GR481" s="28"/>
      <c r="GS481" s="28"/>
      <c r="GT481" s="28"/>
      <c r="GU481" s="28"/>
      <c r="GV481" s="28"/>
      <c r="GW481" s="28"/>
      <c r="GX481" s="28"/>
      <c r="GY481" s="28"/>
      <c r="GZ481" s="28"/>
      <c r="HA481" s="28"/>
      <c r="HB481" s="28"/>
      <c r="HC481" s="28"/>
      <c r="HD481" s="28"/>
      <c r="HE481" s="28"/>
      <c r="HF481" s="28"/>
      <c r="HG481" s="28"/>
      <c r="HH481" s="28"/>
      <c r="HI481" s="28"/>
      <c r="HJ481" s="28"/>
      <c r="HK481" s="28"/>
      <c r="HL481" s="28"/>
      <c r="HM481" s="28"/>
      <c r="HN481" s="28"/>
      <c r="HO481" s="28"/>
      <c r="HP481" s="28"/>
      <c r="HQ481" s="28"/>
      <c r="HR481" s="28"/>
      <c r="HS481" s="28"/>
      <c r="HT481" s="28"/>
      <c r="HU481" s="28"/>
      <c r="HV481" s="28"/>
      <c r="HW481" s="28"/>
      <c r="HX481" s="28"/>
      <c r="HY481" s="28"/>
      <c r="HZ481" s="28"/>
      <c r="IA481" s="28"/>
      <c r="IB481" s="28"/>
      <c r="IC481" s="28"/>
      <c r="ID481" s="28"/>
      <c r="IE481" s="28"/>
      <c r="IF481" s="28"/>
      <c r="IG481" s="28"/>
      <c r="IH481" s="28"/>
      <c r="II481" s="28"/>
      <c r="IJ481" s="28"/>
      <c r="IK481" s="28"/>
      <c r="IL481" s="28"/>
      <c r="IM481" s="28"/>
      <c r="IN481" s="28"/>
      <c r="IO481" s="28"/>
      <c r="IP481" s="28"/>
      <c r="IQ481" s="28"/>
      <c r="IR481" s="28"/>
    </row>
    <row r="482" spans="2:252" x14ac:dyDescent="0.25">
      <c r="B482" s="28"/>
      <c r="C482" s="28"/>
      <c r="D482" s="28"/>
      <c r="E482" s="28"/>
      <c r="F482" s="28"/>
      <c r="G482" s="28"/>
      <c r="H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8"/>
      <c r="GR482" s="28"/>
      <c r="GS482" s="28"/>
      <c r="GT482" s="28"/>
      <c r="GU482" s="28"/>
      <c r="GV482" s="28"/>
      <c r="GW482" s="28"/>
      <c r="GX482" s="28"/>
      <c r="GY482" s="28"/>
      <c r="GZ482" s="28"/>
      <c r="HA482" s="28"/>
      <c r="HB482" s="28"/>
      <c r="HC482" s="28"/>
      <c r="HD482" s="28"/>
      <c r="HE482" s="28"/>
      <c r="HF482" s="28"/>
      <c r="HG482" s="28"/>
      <c r="HH482" s="28"/>
      <c r="HI482" s="28"/>
      <c r="HJ482" s="28"/>
      <c r="HK482" s="28"/>
      <c r="HL482" s="28"/>
      <c r="HM482" s="28"/>
      <c r="HN482" s="28"/>
      <c r="HO482" s="28"/>
      <c r="HP482" s="28"/>
      <c r="HQ482" s="28"/>
      <c r="HR482" s="28"/>
      <c r="HS482" s="28"/>
      <c r="HT482" s="28"/>
      <c r="HU482" s="28"/>
      <c r="HV482" s="28"/>
      <c r="HW482" s="28"/>
      <c r="HX482" s="28"/>
      <c r="HY482" s="28"/>
      <c r="HZ482" s="28"/>
      <c r="IA482" s="28"/>
      <c r="IB482" s="28"/>
      <c r="IC482" s="28"/>
      <c r="ID482" s="28"/>
      <c r="IE482" s="28"/>
      <c r="IF482" s="28"/>
      <c r="IG482" s="28"/>
      <c r="IH482" s="28"/>
      <c r="II482" s="28"/>
      <c r="IJ482" s="28"/>
      <c r="IK482" s="28"/>
      <c r="IL482" s="28"/>
      <c r="IM482" s="28"/>
      <c r="IN482" s="28"/>
      <c r="IO482" s="28"/>
      <c r="IP482" s="28"/>
      <c r="IQ482" s="28"/>
      <c r="IR482" s="28"/>
    </row>
    <row r="483" spans="2:252" x14ac:dyDescent="0.25">
      <c r="B483" s="28"/>
      <c r="C483" s="28"/>
      <c r="D483" s="28"/>
      <c r="E483" s="28"/>
      <c r="F483" s="28"/>
      <c r="G483" s="28"/>
      <c r="H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c r="GR483" s="28"/>
      <c r="GS483" s="28"/>
      <c r="GT483" s="28"/>
      <c r="GU483" s="28"/>
      <c r="GV483" s="28"/>
      <c r="GW483" s="28"/>
      <c r="GX483" s="28"/>
      <c r="GY483" s="28"/>
      <c r="GZ483" s="28"/>
      <c r="HA483" s="28"/>
      <c r="HB483" s="28"/>
      <c r="HC483" s="28"/>
      <c r="HD483" s="28"/>
      <c r="HE483" s="28"/>
      <c r="HF483" s="28"/>
      <c r="HG483" s="28"/>
      <c r="HH483" s="28"/>
      <c r="HI483" s="28"/>
      <c r="HJ483" s="28"/>
      <c r="HK483" s="28"/>
      <c r="HL483" s="28"/>
      <c r="HM483" s="28"/>
      <c r="HN483" s="28"/>
      <c r="HO483" s="28"/>
      <c r="HP483" s="28"/>
      <c r="HQ483" s="28"/>
      <c r="HR483" s="28"/>
      <c r="HS483" s="28"/>
      <c r="HT483" s="28"/>
      <c r="HU483" s="28"/>
      <c r="HV483" s="28"/>
      <c r="HW483" s="28"/>
      <c r="HX483" s="28"/>
      <c r="HY483" s="28"/>
      <c r="HZ483" s="28"/>
      <c r="IA483" s="28"/>
      <c r="IB483" s="28"/>
      <c r="IC483" s="28"/>
      <c r="ID483" s="28"/>
      <c r="IE483" s="28"/>
      <c r="IF483" s="28"/>
      <c r="IG483" s="28"/>
      <c r="IH483" s="28"/>
      <c r="II483" s="28"/>
      <c r="IJ483" s="28"/>
      <c r="IK483" s="28"/>
      <c r="IL483" s="28"/>
      <c r="IM483" s="28"/>
      <c r="IN483" s="28"/>
      <c r="IO483" s="28"/>
      <c r="IP483" s="28"/>
      <c r="IQ483" s="28"/>
      <c r="IR483" s="28"/>
    </row>
    <row r="484" spans="2:252" x14ac:dyDescent="0.25">
      <c r="B484" s="28"/>
      <c r="C484" s="28"/>
      <c r="D484" s="28"/>
      <c r="E484" s="28"/>
      <c r="F484" s="28"/>
      <c r="G484" s="28"/>
      <c r="H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c r="GR484" s="28"/>
      <c r="GS484" s="28"/>
      <c r="GT484" s="28"/>
      <c r="GU484" s="28"/>
      <c r="GV484" s="28"/>
      <c r="GW484" s="28"/>
      <c r="GX484" s="28"/>
      <c r="GY484" s="28"/>
      <c r="GZ484" s="28"/>
      <c r="HA484" s="28"/>
      <c r="HB484" s="28"/>
      <c r="HC484" s="28"/>
      <c r="HD484" s="28"/>
      <c r="HE484" s="28"/>
      <c r="HF484" s="28"/>
      <c r="HG484" s="28"/>
      <c r="HH484" s="28"/>
      <c r="HI484" s="28"/>
      <c r="HJ484" s="28"/>
      <c r="HK484" s="28"/>
      <c r="HL484" s="28"/>
      <c r="HM484" s="28"/>
      <c r="HN484" s="28"/>
      <c r="HO484" s="28"/>
      <c r="HP484" s="28"/>
      <c r="HQ484" s="28"/>
      <c r="HR484" s="28"/>
      <c r="HS484" s="28"/>
      <c r="HT484" s="28"/>
      <c r="HU484" s="28"/>
      <c r="HV484" s="28"/>
      <c r="HW484" s="28"/>
      <c r="HX484" s="28"/>
      <c r="HY484" s="28"/>
      <c r="HZ484" s="28"/>
      <c r="IA484" s="28"/>
      <c r="IB484" s="28"/>
      <c r="IC484" s="28"/>
      <c r="ID484" s="28"/>
      <c r="IE484" s="28"/>
      <c r="IF484" s="28"/>
      <c r="IG484" s="28"/>
      <c r="IH484" s="28"/>
      <c r="II484" s="28"/>
      <c r="IJ484" s="28"/>
      <c r="IK484" s="28"/>
      <c r="IL484" s="28"/>
      <c r="IM484" s="28"/>
      <c r="IN484" s="28"/>
      <c r="IO484" s="28"/>
      <c r="IP484" s="28"/>
      <c r="IQ484" s="28"/>
      <c r="IR484" s="28"/>
    </row>
    <row r="485" spans="2:252" x14ac:dyDescent="0.25">
      <c r="B485" s="28"/>
      <c r="C485" s="28"/>
      <c r="D485" s="28"/>
      <c r="E485" s="28"/>
      <c r="F485" s="28"/>
      <c r="G485" s="28"/>
      <c r="H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c r="FY485" s="28"/>
      <c r="FZ485" s="28"/>
      <c r="GA485" s="28"/>
      <c r="GB485" s="28"/>
      <c r="GC485" s="28"/>
      <c r="GD485" s="28"/>
      <c r="GE485" s="28"/>
      <c r="GF485" s="28"/>
      <c r="GG485" s="28"/>
      <c r="GH485" s="28"/>
      <c r="GI485" s="28"/>
      <c r="GJ485" s="28"/>
      <c r="GK485" s="28"/>
      <c r="GL485" s="28"/>
      <c r="GM485" s="28"/>
      <c r="GN485" s="28"/>
      <c r="GO485" s="28"/>
      <c r="GP485" s="28"/>
      <c r="GQ485" s="28"/>
      <c r="GR485" s="28"/>
      <c r="GS485" s="28"/>
      <c r="GT485" s="28"/>
      <c r="GU485" s="28"/>
      <c r="GV485" s="28"/>
      <c r="GW485" s="28"/>
      <c r="GX485" s="28"/>
      <c r="GY485" s="28"/>
      <c r="GZ485" s="28"/>
      <c r="HA485" s="28"/>
      <c r="HB485" s="28"/>
      <c r="HC485" s="28"/>
      <c r="HD485" s="28"/>
      <c r="HE485" s="28"/>
      <c r="HF485" s="28"/>
      <c r="HG485" s="28"/>
      <c r="HH485" s="28"/>
      <c r="HI485" s="28"/>
      <c r="HJ485" s="28"/>
      <c r="HK485" s="28"/>
      <c r="HL485" s="28"/>
      <c r="HM485" s="28"/>
      <c r="HN485" s="28"/>
      <c r="HO485" s="28"/>
      <c r="HP485" s="28"/>
      <c r="HQ485" s="28"/>
      <c r="HR485" s="28"/>
      <c r="HS485" s="28"/>
      <c r="HT485" s="28"/>
      <c r="HU485" s="28"/>
      <c r="HV485" s="28"/>
      <c r="HW485" s="28"/>
      <c r="HX485" s="28"/>
      <c r="HY485" s="28"/>
      <c r="HZ485" s="28"/>
      <c r="IA485" s="28"/>
      <c r="IB485" s="28"/>
      <c r="IC485" s="28"/>
      <c r="ID485" s="28"/>
      <c r="IE485" s="28"/>
      <c r="IF485" s="28"/>
      <c r="IG485" s="28"/>
      <c r="IH485" s="28"/>
      <c r="II485" s="28"/>
      <c r="IJ485" s="28"/>
      <c r="IK485" s="28"/>
      <c r="IL485" s="28"/>
      <c r="IM485" s="28"/>
      <c r="IN485" s="28"/>
      <c r="IO485" s="28"/>
      <c r="IP485" s="28"/>
      <c r="IQ485" s="28"/>
      <c r="IR485" s="28"/>
    </row>
    <row r="486" spans="2:252" x14ac:dyDescent="0.25">
      <c r="B486" s="28"/>
      <c r="C486" s="28"/>
      <c r="D486" s="28"/>
      <c r="E486" s="28"/>
      <c r="F486" s="28"/>
      <c r="G486" s="28"/>
      <c r="H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8"/>
      <c r="GR486" s="28"/>
      <c r="GS486" s="28"/>
      <c r="GT486" s="28"/>
      <c r="GU486" s="28"/>
      <c r="GV486" s="28"/>
      <c r="GW486" s="28"/>
      <c r="GX486" s="28"/>
      <c r="GY486" s="28"/>
      <c r="GZ486" s="28"/>
      <c r="HA486" s="28"/>
      <c r="HB486" s="28"/>
      <c r="HC486" s="28"/>
      <c r="HD486" s="28"/>
      <c r="HE486" s="28"/>
      <c r="HF486" s="28"/>
      <c r="HG486" s="28"/>
      <c r="HH486" s="28"/>
      <c r="HI486" s="28"/>
      <c r="HJ486" s="28"/>
      <c r="HK486" s="28"/>
      <c r="HL486" s="28"/>
      <c r="HM486" s="28"/>
      <c r="HN486" s="28"/>
      <c r="HO486" s="28"/>
      <c r="HP486" s="28"/>
      <c r="HQ486" s="28"/>
      <c r="HR486" s="28"/>
      <c r="HS486" s="28"/>
      <c r="HT486" s="28"/>
      <c r="HU486" s="28"/>
      <c r="HV486" s="28"/>
      <c r="HW486" s="28"/>
      <c r="HX486" s="28"/>
      <c r="HY486" s="28"/>
      <c r="HZ486" s="28"/>
      <c r="IA486" s="28"/>
      <c r="IB486" s="28"/>
      <c r="IC486" s="28"/>
      <c r="ID486" s="28"/>
      <c r="IE486" s="28"/>
      <c r="IF486" s="28"/>
      <c r="IG486" s="28"/>
      <c r="IH486" s="28"/>
      <c r="II486" s="28"/>
      <c r="IJ486" s="28"/>
      <c r="IK486" s="28"/>
      <c r="IL486" s="28"/>
      <c r="IM486" s="28"/>
      <c r="IN486" s="28"/>
      <c r="IO486" s="28"/>
      <c r="IP486" s="28"/>
      <c r="IQ486" s="28"/>
      <c r="IR486" s="28"/>
    </row>
    <row r="487" spans="2:252" x14ac:dyDescent="0.25">
      <c r="B487" s="28"/>
      <c r="C487" s="28"/>
      <c r="D487" s="28"/>
      <c r="E487" s="28"/>
      <c r="F487" s="28"/>
      <c r="G487" s="28"/>
      <c r="H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8"/>
      <c r="GR487" s="28"/>
      <c r="GS487" s="28"/>
      <c r="GT487" s="28"/>
      <c r="GU487" s="28"/>
      <c r="GV487" s="28"/>
      <c r="GW487" s="28"/>
      <c r="GX487" s="28"/>
      <c r="GY487" s="28"/>
      <c r="GZ487" s="28"/>
      <c r="HA487" s="28"/>
      <c r="HB487" s="28"/>
      <c r="HC487" s="28"/>
      <c r="HD487" s="28"/>
      <c r="HE487" s="28"/>
      <c r="HF487" s="28"/>
      <c r="HG487" s="28"/>
      <c r="HH487" s="28"/>
      <c r="HI487" s="28"/>
      <c r="HJ487" s="28"/>
      <c r="HK487" s="28"/>
      <c r="HL487" s="28"/>
      <c r="HM487" s="28"/>
      <c r="HN487" s="28"/>
      <c r="HO487" s="28"/>
      <c r="HP487" s="28"/>
      <c r="HQ487" s="28"/>
      <c r="HR487" s="28"/>
      <c r="HS487" s="28"/>
      <c r="HT487" s="28"/>
      <c r="HU487" s="28"/>
      <c r="HV487" s="28"/>
      <c r="HW487" s="28"/>
      <c r="HX487" s="28"/>
      <c r="HY487" s="28"/>
      <c r="HZ487" s="28"/>
      <c r="IA487" s="28"/>
      <c r="IB487" s="28"/>
      <c r="IC487" s="28"/>
      <c r="ID487" s="28"/>
      <c r="IE487" s="28"/>
      <c r="IF487" s="28"/>
      <c r="IG487" s="28"/>
      <c r="IH487" s="28"/>
      <c r="II487" s="28"/>
      <c r="IJ487" s="28"/>
      <c r="IK487" s="28"/>
      <c r="IL487" s="28"/>
      <c r="IM487" s="28"/>
      <c r="IN487" s="28"/>
      <c r="IO487" s="28"/>
      <c r="IP487" s="28"/>
      <c r="IQ487" s="28"/>
      <c r="IR487" s="28"/>
    </row>
    <row r="488" spans="2:252" x14ac:dyDescent="0.25">
      <c r="B488" s="28"/>
      <c r="C488" s="28"/>
      <c r="D488" s="28"/>
      <c r="E488" s="28"/>
      <c r="F488" s="28"/>
      <c r="G488" s="28"/>
      <c r="H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c r="GR488" s="28"/>
      <c r="GS488" s="28"/>
      <c r="GT488" s="28"/>
      <c r="GU488" s="28"/>
      <c r="GV488" s="28"/>
      <c r="GW488" s="28"/>
      <c r="GX488" s="28"/>
      <c r="GY488" s="28"/>
      <c r="GZ488" s="28"/>
      <c r="HA488" s="28"/>
      <c r="HB488" s="28"/>
      <c r="HC488" s="28"/>
      <c r="HD488" s="28"/>
      <c r="HE488" s="28"/>
      <c r="HF488" s="28"/>
      <c r="HG488" s="28"/>
      <c r="HH488" s="28"/>
      <c r="HI488" s="28"/>
      <c r="HJ488" s="28"/>
      <c r="HK488" s="28"/>
      <c r="HL488" s="28"/>
      <c r="HM488" s="28"/>
      <c r="HN488" s="28"/>
      <c r="HO488" s="28"/>
      <c r="HP488" s="28"/>
      <c r="HQ488" s="28"/>
      <c r="HR488" s="28"/>
      <c r="HS488" s="28"/>
      <c r="HT488" s="28"/>
      <c r="HU488" s="28"/>
      <c r="HV488" s="28"/>
      <c r="HW488" s="28"/>
      <c r="HX488" s="28"/>
      <c r="HY488" s="28"/>
      <c r="HZ488" s="28"/>
      <c r="IA488" s="28"/>
      <c r="IB488" s="28"/>
      <c r="IC488" s="28"/>
      <c r="ID488" s="28"/>
      <c r="IE488" s="28"/>
      <c r="IF488" s="28"/>
      <c r="IG488" s="28"/>
      <c r="IH488" s="28"/>
      <c r="II488" s="28"/>
      <c r="IJ488" s="28"/>
      <c r="IK488" s="28"/>
      <c r="IL488" s="28"/>
      <c r="IM488" s="28"/>
      <c r="IN488" s="28"/>
      <c r="IO488" s="28"/>
      <c r="IP488" s="28"/>
      <c r="IQ488" s="28"/>
      <c r="IR488" s="28"/>
    </row>
    <row r="489" spans="2:252" x14ac:dyDescent="0.25">
      <c r="B489" s="28"/>
      <c r="C489" s="28"/>
      <c r="D489" s="28"/>
      <c r="E489" s="28"/>
      <c r="F489" s="28"/>
      <c r="G489" s="28"/>
      <c r="H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c r="GR489" s="28"/>
      <c r="GS489" s="28"/>
      <c r="GT489" s="28"/>
      <c r="GU489" s="28"/>
      <c r="GV489" s="28"/>
      <c r="GW489" s="28"/>
      <c r="GX489" s="28"/>
      <c r="GY489" s="28"/>
      <c r="GZ489" s="28"/>
      <c r="HA489" s="28"/>
      <c r="HB489" s="28"/>
      <c r="HC489" s="28"/>
      <c r="HD489" s="28"/>
      <c r="HE489" s="28"/>
      <c r="HF489" s="28"/>
      <c r="HG489" s="28"/>
      <c r="HH489" s="28"/>
      <c r="HI489" s="28"/>
      <c r="HJ489" s="28"/>
      <c r="HK489" s="28"/>
      <c r="HL489" s="28"/>
      <c r="HM489" s="28"/>
      <c r="HN489" s="28"/>
      <c r="HO489" s="28"/>
      <c r="HP489" s="28"/>
      <c r="HQ489" s="28"/>
      <c r="HR489" s="28"/>
      <c r="HS489" s="28"/>
      <c r="HT489" s="28"/>
      <c r="HU489" s="28"/>
      <c r="HV489" s="28"/>
      <c r="HW489" s="28"/>
      <c r="HX489" s="28"/>
      <c r="HY489" s="28"/>
      <c r="HZ489" s="28"/>
      <c r="IA489" s="28"/>
      <c r="IB489" s="28"/>
      <c r="IC489" s="28"/>
      <c r="ID489" s="28"/>
      <c r="IE489" s="28"/>
      <c r="IF489" s="28"/>
      <c r="IG489" s="28"/>
      <c r="IH489" s="28"/>
      <c r="II489" s="28"/>
      <c r="IJ489" s="28"/>
      <c r="IK489" s="28"/>
      <c r="IL489" s="28"/>
      <c r="IM489" s="28"/>
      <c r="IN489" s="28"/>
      <c r="IO489" s="28"/>
      <c r="IP489" s="28"/>
      <c r="IQ489" s="28"/>
      <c r="IR489" s="28"/>
    </row>
    <row r="490" spans="2:252" x14ac:dyDescent="0.25">
      <c r="B490" s="28"/>
      <c r="C490" s="28"/>
      <c r="D490" s="28"/>
      <c r="E490" s="28"/>
      <c r="F490" s="28"/>
      <c r="G490" s="28"/>
      <c r="H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8"/>
      <c r="GR490" s="28"/>
      <c r="GS490" s="28"/>
      <c r="GT490" s="28"/>
      <c r="GU490" s="28"/>
      <c r="GV490" s="28"/>
      <c r="GW490" s="28"/>
      <c r="GX490" s="28"/>
      <c r="GY490" s="28"/>
      <c r="GZ490" s="28"/>
      <c r="HA490" s="28"/>
      <c r="HB490" s="28"/>
      <c r="HC490" s="28"/>
      <c r="HD490" s="28"/>
      <c r="HE490" s="28"/>
      <c r="HF490" s="28"/>
      <c r="HG490" s="28"/>
      <c r="HH490" s="28"/>
      <c r="HI490" s="28"/>
      <c r="HJ490" s="28"/>
      <c r="HK490" s="28"/>
      <c r="HL490" s="28"/>
      <c r="HM490" s="28"/>
      <c r="HN490" s="28"/>
      <c r="HO490" s="28"/>
      <c r="HP490" s="28"/>
      <c r="HQ490" s="28"/>
      <c r="HR490" s="28"/>
      <c r="HS490" s="28"/>
      <c r="HT490" s="28"/>
      <c r="HU490" s="28"/>
      <c r="HV490" s="28"/>
      <c r="HW490" s="28"/>
      <c r="HX490" s="28"/>
      <c r="HY490" s="28"/>
      <c r="HZ490" s="28"/>
      <c r="IA490" s="28"/>
      <c r="IB490" s="28"/>
      <c r="IC490" s="28"/>
      <c r="ID490" s="28"/>
      <c r="IE490" s="28"/>
      <c r="IF490" s="28"/>
      <c r="IG490" s="28"/>
      <c r="IH490" s="28"/>
      <c r="II490" s="28"/>
      <c r="IJ490" s="28"/>
      <c r="IK490" s="28"/>
      <c r="IL490" s="28"/>
      <c r="IM490" s="28"/>
      <c r="IN490" s="28"/>
      <c r="IO490" s="28"/>
      <c r="IP490" s="28"/>
      <c r="IQ490" s="28"/>
      <c r="IR490" s="28"/>
    </row>
    <row r="491" spans="2:252" x14ac:dyDescent="0.25">
      <c r="B491" s="28"/>
      <c r="C491" s="28"/>
      <c r="D491" s="28"/>
      <c r="E491" s="28"/>
      <c r="F491" s="28"/>
      <c r="G491" s="28"/>
      <c r="H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c r="GR491" s="28"/>
      <c r="GS491" s="28"/>
      <c r="GT491" s="28"/>
      <c r="GU491" s="28"/>
      <c r="GV491" s="28"/>
      <c r="GW491" s="28"/>
      <c r="GX491" s="28"/>
      <c r="GY491" s="28"/>
      <c r="GZ491" s="28"/>
      <c r="HA491" s="28"/>
      <c r="HB491" s="28"/>
      <c r="HC491" s="28"/>
      <c r="HD491" s="28"/>
      <c r="HE491" s="28"/>
      <c r="HF491" s="28"/>
      <c r="HG491" s="28"/>
      <c r="HH491" s="28"/>
      <c r="HI491" s="28"/>
      <c r="HJ491" s="28"/>
      <c r="HK491" s="28"/>
      <c r="HL491" s="28"/>
      <c r="HM491" s="28"/>
      <c r="HN491" s="28"/>
      <c r="HO491" s="28"/>
      <c r="HP491" s="28"/>
      <c r="HQ491" s="28"/>
      <c r="HR491" s="28"/>
      <c r="HS491" s="28"/>
      <c r="HT491" s="28"/>
      <c r="HU491" s="28"/>
      <c r="HV491" s="28"/>
      <c r="HW491" s="28"/>
      <c r="HX491" s="28"/>
      <c r="HY491" s="28"/>
      <c r="HZ491" s="28"/>
      <c r="IA491" s="28"/>
      <c r="IB491" s="28"/>
      <c r="IC491" s="28"/>
      <c r="ID491" s="28"/>
      <c r="IE491" s="28"/>
      <c r="IF491" s="28"/>
      <c r="IG491" s="28"/>
      <c r="IH491" s="28"/>
      <c r="II491" s="28"/>
      <c r="IJ491" s="28"/>
      <c r="IK491" s="28"/>
      <c r="IL491" s="28"/>
      <c r="IM491" s="28"/>
      <c r="IN491" s="28"/>
      <c r="IO491" s="28"/>
      <c r="IP491" s="28"/>
      <c r="IQ491" s="28"/>
      <c r="IR491" s="28"/>
    </row>
    <row r="492" spans="2:252" x14ac:dyDescent="0.25">
      <c r="B492" s="28"/>
      <c r="C492" s="28"/>
      <c r="D492" s="28"/>
      <c r="E492" s="28"/>
      <c r="F492" s="28"/>
      <c r="G492" s="28"/>
      <c r="H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c r="GR492" s="28"/>
      <c r="GS492" s="28"/>
      <c r="GT492" s="28"/>
      <c r="GU492" s="28"/>
      <c r="GV492" s="28"/>
      <c r="GW492" s="28"/>
      <c r="GX492" s="28"/>
      <c r="GY492" s="28"/>
      <c r="GZ492" s="28"/>
      <c r="HA492" s="28"/>
      <c r="HB492" s="28"/>
      <c r="HC492" s="28"/>
      <c r="HD492" s="28"/>
      <c r="HE492" s="28"/>
      <c r="HF492" s="28"/>
      <c r="HG492" s="28"/>
      <c r="HH492" s="28"/>
      <c r="HI492" s="28"/>
      <c r="HJ492" s="28"/>
      <c r="HK492" s="28"/>
      <c r="HL492" s="28"/>
      <c r="HM492" s="28"/>
      <c r="HN492" s="28"/>
      <c r="HO492" s="28"/>
      <c r="HP492" s="28"/>
      <c r="HQ492" s="28"/>
      <c r="HR492" s="28"/>
      <c r="HS492" s="28"/>
      <c r="HT492" s="28"/>
      <c r="HU492" s="28"/>
      <c r="HV492" s="28"/>
      <c r="HW492" s="28"/>
      <c r="HX492" s="28"/>
      <c r="HY492" s="28"/>
      <c r="HZ492" s="28"/>
      <c r="IA492" s="28"/>
      <c r="IB492" s="28"/>
      <c r="IC492" s="28"/>
      <c r="ID492" s="28"/>
      <c r="IE492" s="28"/>
      <c r="IF492" s="28"/>
      <c r="IG492" s="28"/>
      <c r="IH492" s="28"/>
      <c r="II492" s="28"/>
      <c r="IJ492" s="28"/>
      <c r="IK492" s="28"/>
      <c r="IL492" s="28"/>
      <c r="IM492" s="28"/>
      <c r="IN492" s="28"/>
      <c r="IO492" s="28"/>
      <c r="IP492" s="28"/>
      <c r="IQ492" s="28"/>
      <c r="IR492" s="28"/>
    </row>
    <row r="493" spans="2:252" x14ac:dyDescent="0.25">
      <c r="B493" s="28"/>
      <c r="C493" s="28"/>
      <c r="D493" s="28"/>
      <c r="E493" s="28"/>
      <c r="F493" s="28"/>
      <c r="G493" s="28"/>
      <c r="H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c r="GR493" s="28"/>
      <c r="GS493" s="28"/>
      <c r="GT493" s="28"/>
      <c r="GU493" s="28"/>
      <c r="GV493" s="28"/>
      <c r="GW493" s="28"/>
      <c r="GX493" s="28"/>
      <c r="GY493" s="28"/>
      <c r="GZ493" s="28"/>
      <c r="HA493" s="28"/>
      <c r="HB493" s="28"/>
      <c r="HC493" s="28"/>
      <c r="HD493" s="28"/>
      <c r="HE493" s="28"/>
      <c r="HF493" s="28"/>
      <c r="HG493" s="28"/>
      <c r="HH493" s="28"/>
      <c r="HI493" s="28"/>
      <c r="HJ493" s="28"/>
      <c r="HK493" s="28"/>
      <c r="HL493" s="28"/>
      <c r="HM493" s="28"/>
      <c r="HN493" s="28"/>
      <c r="HO493" s="28"/>
      <c r="HP493" s="28"/>
      <c r="HQ493" s="28"/>
      <c r="HR493" s="28"/>
      <c r="HS493" s="28"/>
      <c r="HT493" s="28"/>
      <c r="HU493" s="28"/>
      <c r="HV493" s="28"/>
      <c r="HW493" s="28"/>
      <c r="HX493" s="28"/>
      <c r="HY493" s="28"/>
      <c r="HZ493" s="28"/>
      <c r="IA493" s="28"/>
      <c r="IB493" s="28"/>
      <c r="IC493" s="28"/>
      <c r="ID493" s="28"/>
      <c r="IE493" s="28"/>
      <c r="IF493" s="28"/>
      <c r="IG493" s="28"/>
      <c r="IH493" s="28"/>
      <c r="II493" s="28"/>
      <c r="IJ493" s="28"/>
      <c r="IK493" s="28"/>
      <c r="IL493" s="28"/>
      <c r="IM493" s="28"/>
      <c r="IN493" s="28"/>
      <c r="IO493" s="28"/>
      <c r="IP493" s="28"/>
      <c r="IQ493" s="28"/>
      <c r="IR493" s="28"/>
    </row>
    <row r="494" spans="2:252" x14ac:dyDescent="0.25">
      <c r="B494" s="28"/>
      <c r="C494" s="28"/>
      <c r="D494" s="28"/>
      <c r="E494" s="28"/>
      <c r="F494" s="28"/>
      <c r="G494" s="28"/>
      <c r="H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c r="GR494" s="28"/>
      <c r="GS494" s="28"/>
      <c r="GT494" s="28"/>
      <c r="GU494" s="28"/>
      <c r="GV494" s="28"/>
      <c r="GW494" s="28"/>
      <c r="GX494" s="28"/>
      <c r="GY494" s="28"/>
      <c r="GZ494" s="28"/>
      <c r="HA494" s="28"/>
      <c r="HB494" s="28"/>
      <c r="HC494" s="28"/>
      <c r="HD494" s="28"/>
      <c r="HE494" s="28"/>
      <c r="HF494" s="28"/>
      <c r="HG494" s="28"/>
      <c r="HH494" s="28"/>
      <c r="HI494" s="28"/>
      <c r="HJ494" s="28"/>
      <c r="HK494" s="28"/>
      <c r="HL494" s="28"/>
      <c r="HM494" s="28"/>
      <c r="HN494" s="28"/>
      <c r="HO494" s="28"/>
      <c r="HP494" s="28"/>
      <c r="HQ494" s="28"/>
      <c r="HR494" s="28"/>
      <c r="HS494" s="28"/>
      <c r="HT494" s="28"/>
      <c r="HU494" s="28"/>
      <c r="HV494" s="28"/>
      <c r="HW494" s="28"/>
      <c r="HX494" s="28"/>
      <c r="HY494" s="28"/>
      <c r="HZ494" s="28"/>
      <c r="IA494" s="28"/>
      <c r="IB494" s="28"/>
      <c r="IC494" s="28"/>
      <c r="ID494" s="28"/>
      <c r="IE494" s="28"/>
      <c r="IF494" s="28"/>
      <c r="IG494" s="28"/>
      <c r="IH494" s="28"/>
      <c r="II494" s="28"/>
      <c r="IJ494" s="28"/>
      <c r="IK494" s="28"/>
      <c r="IL494" s="28"/>
      <c r="IM494" s="28"/>
      <c r="IN494" s="28"/>
      <c r="IO494" s="28"/>
      <c r="IP494" s="28"/>
      <c r="IQ494" s="28"/>
      <c r="IR494" s="28"/>
    </row>
    <row r="495" spans="2:252" x14ac:dyDescent="0.25">
      <c r="B495" s="28"/>
      <c r="C495" s="28"/>
      <c r="D495" s="28"/>
      <c r="E495" s="28"/>
      <c r="F495" s="28"/>
      <c r="G495" s="28"/>
      <c r="H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c r="GR495" s="28"/>
      <c r="GS495" s="28"/>
      <c r="GT495" s="28"/>
      <c r="GU495" s="28"/>
      <c r="GV495" s="28"/>
      <c r="GW495" s="28"/>
      <c r="GX495" s="28"/>
      <c r="GY495" s="28"/>
      <c r="GZ495" s="28"/>
      <c r="HA495" s="28"/>
      <c r="HB495" s="28"/>
      <c r="HC495" s="28"/>
      <c r="HD495" s="28"/>
      <c r="HE495" s="28"/>
      <c r="HF495" s="28"/>
      <c r="HG495" s="28"/>
      <c r="HH495" s="28"/>
      <c r="HI495" s="28"/>
      <c r="HJ495" s="28"/>
      <c r="HK495" s="28"/>
      <c r="HL495" s="28"/>
      <c r="HM495" s="28"/>
      <c r="HN495" s="28"/>
      <c r="HO495" s="28"/>
      <c r="HP495" s="28"/>
      <c r="HQ495" s="28"/>
      <c r="HR495" s="28"/>
      <c r="HS495" s="28"/>
      <c r="HT495" s="28"/>
      <c r="HU495" s="28"/>
      <c r="HV495" s="28"/>
      <c r="HW495" s="28"/>
      <c r="HX495" s="28"/>
      <c r="HY495" s="28"/>
      <c r="HZ495" s="28"/>
      <c r="IA495" s="28"/>
      <c r="IB495" s="28"/>
      <c r="IC495" s="28"/>
      <c r="ID495" s="28"/>
      <c r="IE495" s="28"/>
      <c r="IF495" s="28"/>
      <c r="IG495" s="28"/>
      <c r="IH495" s="28"/>
      <c r="II495" s="28"/>
      <c r="IJ495" s="28"/>
      <c r="IK495" s="28"/>
      <c r="IL495" s="28"/>
      <c r="IM495" s="28"/>
      <c r="IN495" s="28"/>
      <c r="IO495" s="28"/>
      <c r="IP495" s="28"/>
      <c r="IQ495" s="28"/>
      <c r="IR495" s="28"/>
    </row>
    <row r="496" spans="2:252" x14ac:dyDescent="0.25">
      <c r="B496" s="28"/>
      <c r="C496" s="28"/>
      <c r="D496" s="28"/>
      <c r="E496" s="28"/>
      <c r="F496" s="28"/>
      <c r="G496" s="28"/>
      <c r="H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c r="GV496" s="28"/>
      <c r="GW496" s="28"/>
      <c r="GX496" s="28"/>
      <c r="GY496" s="28"/>
      <c r="GZ496" s="28"/>
      <c r="HA496" s="28"/>
      <c r="HB496" s="28"/>
      <c r="HC496" s="28"/>
      <c r="HD496" s="28"/>
      <c r="HE496" s="28"/>
      <c r="HF496" s="28"/>
      <c r="HG496" s="28"/>
      <c r="HH496" s="28"/>
      <c r="HI496" s="28"/>
      <c r="HJ496" s="28"/>
      <c r="HK496" s="28"/>
      <c r="HL496" s="28"/>
      <c r="HM496" s="28"/>
      <c r="HN496" s="28"/>
      <c r="HO496" s="28"/>
      <c r="HP496" s="28"/>
      <c r="HQ496" s="28"/>
      <c r="HR496" s="28"/>
      <c r="HS496" s="28"/>
      <c r="HT496" s="28"/>
      <c r="HU496" s="28"/>
      <c r="HV496" s="28"/>
      <c r="HW496" s="28"/>
      <c r="HX496" s="28"/>
      <c r="HY496" s="28"/>
      <c r="HZ496" s="28"/>
      <c r="IA496" s="28"/>
      <c r="IB496" s="28"/>
      <c r="IC496" s="28"/>
      <c r="ID496" s="28"/>
      <c r="IE496" s="28"/>
      <c r="IF496" s="28"/>
      <c r="IG496" s="28"/>
      <c r="IH496" s="28"/>
      <c r="II496" s="28"/>
      <c r="IJ496" s="28"/>
      <c r="IK496" s="28"/>
      <c r="IL496" s="28"/>
      <c r="IM496" s="28"/>
      <c r="IN496" s="28"/>
      <c r="IO496" s="28"/>
      <c r="IP496" s="28"/>
      <c r="IQ496" s="28"/>
      <c r="IR496" s="28"/>
    </row>
    <row r="497" spans="2:252" x14ac:dyDescent="0.25">
      <c r="B497" s="28"/>
      <c r="C497" s="28"/>
      <c r="D497" s="28"/>
      <c r="E497" s="28"/>
      <c r="F497" s="28"/>
      <c r="G497" s="28"/>
      <c r="H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c r="GV497" s="28"/>
      <c r="GW497" s="28"/>
      <c r="GX497" s="28"/>
      <c r="GY497" s="28"/>
      <c r="GZ497" s="28"/>
      <c r="HA497" s="28"/>
      <c r="HB497" s="28"/>
      <c r="HC497" s="28"/>
      <c r="HD497" s="28"/>
      <c r="HE497" s="28"/>
      <c r="HF497" s="28"/>
      <c r="HG497" s="28"/>
      <c r="HH497" s="28"/>
      <c r="HI497" s="28"/>
      <c r="HJ497" s="28"/>
      <c r="HK497" s="28"/>
      <c r="HL497" s="28"/>
      <c r="HM497" s="28"/>
      <c r="HN497" s="28"/>
      <c r="HO497" s="28"/>
      <c r="HP497" s="28"/>
      <c r="HQ497" s="28"/>
      <c r="HR497" s="28"/>
      <c r="HS497" s="28"/>
      <c r="HT497" s="28"/>
      <c r="HU497" s="28"/>
      <c r="HV497" s="28"/>
      <c r="HW497" s="28"/>
      <c r="HX497" s="28"/>
      <c r="HY497" s="28"/>
      <c r="HZ497" s="28"/>
      <c r="IA497" s="28"/>
      <c r="IB497" s="28"/>
      <c r="IC497" s="28"/>
      <c r="ID497" s="28"/>
      <c r="IE497" s="28"/>
      <c r="IF497" s="28"/>
      <c r="IG497" s="28"/>
      <c r="IH497" s="28"/>
      <c r="II497" s="28"/>
      <c r="IJ497" s="28"/>
      <c r="IK497" s="28"/>
      <c r="IL497" s="28"/>
      <c r="IM497" s="28"/>
      <c r="IN497" s="28"/>
      <c r="IO497" s="28"/>
      <c r="IP497" s="28"/>
      <c r="IQ497" s="28"/>
      <c r="IR497" s="28"/>
    </row>
    <row r="498" spans="2:252" x14ac:dyDescent="0.25">
      <c r="B498" s="28"/>
      <c r="C498" s="28"/>
      <c r="D498" s="28"/>
      <c r="E498" s="28"/>
      <c r="F498" s="28"/>
      <c r="G498" s="28"/>
      <c r="H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c r="GR498" s="28"/>
      <c r="GS498" s="28"/>
      <c r="GT498" s="28"/>
      <c r="GU498" s="28"/>
      <c r="GV498" s="28"/>
      <c r="GW498" s="28"/>
      <c r="GX498" s="28"/>
      <c r="GY498" s="28"/>
      <c r="GZ498" s="28"/>
      <c r="HA498" s="28"/>
      <c r="HB498" s="28"/>
      <c r="HC498" s="28"/>
      <c r="HD498" s="28"/>
      <c r="HE498" s="28"/>
      <c r="HF498" s="28"/>
      <c r="HG498" s="28"/>
      <c r="HH498" s="28"/>
      <c r="HI498" s="28"/>
      <c r="HJ498" s="28"/>
      <c r="HK498" s="28"/>
      <c r="HL498" s="28"/>
      <c r="HM498" s="28"/>
      <c r="HN498" s="28"/>
      <c r="HO498" s="28"/>
      <c r="HP498" s="28"/>
      <c r="HQ498" s="28"/>
      <c r="HR498" s="28"/>
      <c r="HS498" s="28"/>
      <c r="HT498" s="28"/>
      <c r="HU498" s="28"/>
      <c r="HV498" s="28"/>
      <c r="HW498" s="28"/>
      <c r="HX498" s="28"/>
      <c r="HY498" s="28"/>
      <c r="HZ498" s="28"/>
      <c r="IA498" s="28"/>
      <c r="IB498" s="28"/>
      <c r="IC498" s="28"/>
      <c r="ID498" s="28"/>
      <c r="IE498" s="28"/>
      <c r="IF498" s="28"/>
      <c r="IG498" s="28"/>
      <c r="IH498" s="28"/>
      <c r="II498" s="28"/>
      <c r="IJ498" s="28"/>
      <c r="IK498" s="28"/>
      <c r="IL498" s="28"/>
      <c r="IM498" s="28"/>
      <c r="IN498" s="28"/>
      <c r="IO498" s="28"/>
      <c r="IP498" s="28"/>
      <c r="IQ498" s="28"/>
      <c r="IR498" s="28"/>
    </row>
    <row r="499" spans="2:252" x14ac:dyDescent="0.25">
      <c r="B499" s="28"/>
      <c r="C499" s="28"/>
      <c r="D499" s="28"/>
      <c r="E499" s="28"/>
      <c r="F499" s="28"/>
      <c r="G499" s="28"/>
      <c r="H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c r="GV499" s="28"/>
      <c r="GW499" s="28"/>
      <c r="GX499" s="28"/>
      <c r="GY499" s="28"/>
      <c r="GZ499" s="28"/>
      <c r="HA499" s="28"/>
      <c r="HB499" s="28"/>
      <c r="HC499" s="28"/>
      <c r="HD499" s="28"/>
      <c r="HE499" s="28"/>
      <c r="HF499" s="28"/>
      <c r="HG499" s="28"/>
      <c r="HH499" s="28"/>
      <c r="HI499" s="28"/>
      <c r="HJ499" s="28"/>
      <c r="HK499" s="28"/>
      <c r="HL499" s="28"/>
      <c r="HM499" s="28"/>
      <c r="HN499" s="28"/>
      <c r="HO499" s="28"/>
      <c r="HP499" s="28"/>
      <c r="HQ499" s="28"/>
      <c r="HR499" s="28"/>
      <c r="HS499" s="28"/>
      <c r="HT499" s="28"/>
      <c r="HU499" s="28"/>
      <c r="HV499" s="28"/>
      <c r="HW499" s="28"/>
      <c r="HX499" s="28"/>
      <c r="HY499" s="28"/>
      <c r="HZ499" s="28"/>
      <c r="IA499" s="28"/>
      <c r="IB499" s="28"/>
      <c r="IC499" s="28"/>
      <c r="ID499" s="28"/>
      <c r="IE499" s="28"/>
      <c r="IF499" s="28"/>
      <c r="IG499" s="28"/>
      <c r="IH499" s="28"/>
      <c r="II499" s="28"/>
      <c r="IJ499" s="28"/>
      <c r="IK499" s="28"/>
      <c r="IL499" s="28"/>
      <c r="IM499" s="28"/>
      <c r="IN499" s="28"/>
      <c r="IO499" s="28"/>
      <c r="IP499" s="28"/>
      <c r="IQ499" s="28"/>
      <c r="IR499" s="28"/>
    </row>
    <row r="500" spans="2:252" x14ac:dyDescent="0.25">
      <c r="B500" s="28"/>
      <c r="C500" s="28"/>
      <c r="D500" s="28"/>
      <c r="E500" s="28"/>
      <c r="F500" s="28"/>
      <c r="G500" s="28"/>
      <c r="H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c r="GR500" s="28"/>
      <c r="GS500" s="28"/>
      <c r="GT500" s="28"/>
      <c r="GU500" s="28"/>
      <c r="GV500" s="28"/>
      <c r="GW500" s="28"/>
      <c r="GX500" s="28"/>
      <c r="GY500" s="28"/>
      <c r="GZ500" s="28"/>
      <c r="HA500" s="28"/>
      <c r="HB500" s="28"/>
      <c r="HC500" s="28"/>
      <c r="HD500" s="28"/>
      <c r="HE500" s="28"/>
      <c r="HF500" s="28"/>
      <c r="HG500" s="28"/>
      <c r="HH500" s="28"/>
      <c r="HI500" s="28"/>
      <c r="HJ500" s="28"/>
      <c r="HK500" s="28"/>
      <c r="HL500" s="28"/>
      <c r="HM500" s="28"/>
      <c r="HN500" s="28"/>
      <c r="HO500" s="28"/>
      <c r="HP500" s="28"/>
      <c r="HQ500" s="28"/>
      <c r="HR500" s="28"/>
      <c r="HS500" s="28"/>
      <c r="HT500" s="28"/>
      <c r="HU500" s="28"/>
      <c r="HV500" s="28"/>
      <c r="HW500" s="28"/>
      <c r="HX500" s="28"/>
      <c r="HY500" s="28"/>
      <c r="HZ500" s="28"/>
      <c r="IA500" s="28"/>
      <c r="IB500" s="28"/>
      <c r="IC500" s="28"/>
      <c r="ID500" s="28"/>
      <c r="IE500" s="28"/>
      <c r="IF500" s="28"/>
      <c r="IG500" s="28"/>
      <c r="IH500" s="28"/>
      <c r="II500" s="28"/>
      <c r="IJ500" s="28"/>
      <c r="IK500" s="28"/>
      <c r="IL500" s="28"/>
      <c r="IM500" s="28"/>
      <c r="IN500" s="28"/>
      <c r="IO500" s="28"/>
      <c r="IP500" s="28"/>
      <c r="IQ500" s="28"/>
      <c r="IR500" s="28"/>
    </row>
    <row r="501" spans="2:252" x14ac:dyDescent="0.25">
      <c r="B501" s="28"/>
      <c r="C501" s="28"/>
      <c r="D501" s="28"/>
      <c r="E501" s="28"/>
      <c r="F501" s="28"/>
      <c r="G501" s="28"/>
      <c r="H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c r="GR501" s="28"/>
      <c r="GS501" s="28"/>
      <c r="GT501" s="28"/>
      <c r="GU501" s="28"/>
      <c r="GV501" s="28"/>
      <c r="GW501" s="28"/>
      <c r="GX501" s="28"/>
      <c r="GY501" s="28"/>
      <c r="GZ501" s="28"/>
      <c r="HA501" s="28"/>
      <c r="HB501" s="28"/>
      <c r="HC501" s="28"/>
      <c r="HD501" s="28"/>
      <c r="HE501" s="28"/>
      <c r="HF501" s="28"/>
      <c r="HG501" s="28"/>
      <c r="HH501" s="28"/>
      <c r="HI501" s="28"/>
      <c r="HJ501" s="28"/>
      <c r="HK501" s="28"/>
      <c r="HL501" s="28"/>
      <c r="HM501" s="28"/>
      <c r="HN501" s="28"/>
      <c r="HO501" s="28"/>
      <c r="HP501" s="28"/>
      <c r="HQ501" s="28"/>
      <c r="HR501" s="28"/>
      <c r="HS501" s="28"/>
      <c r="HT501" s="28"/>
      <c r="HU501" s="28"/>
      <c r="HV501" s="28"/>
      <c r="HW501" s="28"/>
      <c r="HX501" s="28"/>
      <c r="HY501" s="28"/>
      <c r="HZ501" s="28"/>
      <c r="IA501" s="28"/>
      <c r="IB501" s="28"/>
      <c r="IC501" s="28"/>
      <c r="ID501" s="28"/>
      <c r="IE501" s="28"/>
      <c r="IF501" s="28"/>
      <c r="IG501" s="28"/>
      <c r="IH501" s="28"/>
      <c r="II501" s="28"/>
      <c r="IJ501" s="28"/>
      <c r="IK501" s="28"/>
      <c r="IL501" s="28"/>
      <c r="IM501" s="28"/>
      <c r="IN501" s="28"/>
      <c r="IO501" s="28"/>
      <c r="IP501" s="28"/>
      <c r="IQ501" s="28"/>
      <c r="IR501" s="28"/>
    </row>
    <row r="502" spans="2:252" x14ac:dyDescent="0.25">
      <c r="B502" s="28"/>
      <c r="C502" s="28"/>
      <c r="D502" s="28"/>
      <c r="E502" s="28"/>
      <c r="F502" s="28"/>
      <c r="G502" s="28"/>
      <c r="H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c r="GR502" s="28"/>
      <c r="GS502" s="28"/>
      <c r="GT502" s="28"/>
      <c r="GU502" s="28"/>
      <c r="GV502" s="28"/>
      <c r="GW502" s="28"/>
      <c r="GX502" s="28"/>
      <c r="GY502" s="28"/>
      <c r="GZ502" s="28"/>
      <c r="HA502" s="28"/>
      <c r="HB502" s="28"/>
      <c r="HC502" s="28"/>
      <c r="HD502" s="28"/>
      <c r="HE502" s="28"/>
      <c r="HF502" s="28"/>
      <c r="HG502" s="28"/>
      <c r="HH502" s="28"/>
      <c r="HI502" s="28"/>
      <c r="HJ502" s="28"/>
      <c r="HK502" s="28"/>
      <c r="HL502" s="28"/>
      <c r="HM502" s="28"/>
      <c r="HN502" s="28"/>
      <c r="HO502" s="28"/>
      <c r="HP502" s="28"/>
      <c r="HQ502" s="28"/>
      <c r="HR502" s="28"/>
      <c r="HS502" s="28"/>
      <c r="HT502" s="28"/>
      <c r="HU502" s="28"/>
      <c r="HV502" s="28"/>
      <c r="HW502" s="28"/>
      <c r="HX502" s="28"/>
      <c r="HY502" s="28"/>
      <c r="HZ502" s="28"/>
      <c r="IA502" s="28"/>
      <c r="IB502" s="28"/>
      <c r="IC502" s="28"/>
      <c r="ID502" s="28"/>
      <c r="IE502" s="28"/>
      <c r="IF502" s="28"/>
      <c r="IG502" s="28"/>
      <c r="IH502" s="28"/>
      <c r="II502" s="28"/>
      <c r="IJ502" s="28"/>
      <c r="IK502" s="28"/>
      <c r="IL502" s="28"/>
      <c r="IM502" s="28"/>
      <c r="IN502" s="28"/>
      <c r="IO502" s="28"/>
      <c r="IP502" s="28"/>
      <c r="IQ502" s="28"/>
      <c r="IR502" s="28"/>
    </row>
    <row r="503" spans="2:252" x14ac:dyDescent="0.25">
      <c r="B503" s="28"/>
      <c r="C503" s="28"/>
      <c r="D503" s="28"/>
      <c r="E503" s="28"/>
      <c r="F503" s="28"/>
      <c r="G503" s="28"/>
      <c r="H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c r="GR503" s="28"/>
      <c r="GS503" s="28"/>
      <c r="GT503" s="28"/>
      <c r="GU503" s="28"/>
      <c r="GV503" s="28"/>
      <c r="GW503" s="28"/>
      <c r="GX503" s="28"/>
      <c r="GY503" s="28"/>
      <c r="GZ503" s="28"/>
      <c r="HA503" s="28"/>
      <c r="HB503" s="28"/>
      <c r="HC503" s="28"/>
      <c r="HD503" s="28"/>
      <c r="HE503" s="28"/>
      <c r="HF503" s="28"/>
      <c r="HG503" s="28"/>
      <c r="HH503" s="28"/>
      <c r="HI503" s="28"/>
      <c r="HJ503" s="28"/>
      <c r="HK503" s="28"/>
      <c r="HL503" s="28"/>
      <c r="HM503" s="28"/>
      <c r="HN503" s="28"/>
      <c r="HO503" s="28"/>
      <c r="HP503" s="28"/>
      <c r="HQ503" s="28"/>
      <c r="HR503" s="28"/>
      <c r="HS503" s="28"/>
      <c r="HT503" s="28"/>
      <c r="HU503" s="28"/>
      <c r="HV503" s="28"/>
      <c r="HW503" s="28"/>
      <c r="HX503" s="28"/>
      <c r="HY503" s="28"/>
      <c r="HZ503" s="28"/>
      <c r="IA503" s="28"/>
      <c r="IB503" s="28"/>
      <c r="IC503" s="28"/>
      <c r="ID503" s="28"/>
      <c r="IE503" s="28"/>
      <c r="IF503" s="28"/>
      <c r="IG503" s="28"/>
      <c r="IH503" s="28"/>
      <c r="II503" s="28"/>
      <c r="IJ503" s="28"/>
      <c r="IK503" s="28"/>
      <c r="IL503" s="28"/>
      <c r="IM503" s="28"/>
      <c r="IN503" s="28"/>
      <c r="IO503" s="28"/>
      <c r="IP503" s="28"/>
      <c r="IQ503" s="28"/>
      <c r="IR503" s="28"/>
    </row>
    <row r="504" spans="2:252" x14ac:dyDescent="0.25">
      <c r="B504" s="28"/>
      <c r="C504" s="28"/>
      <c r="D504" s="28"/>
      <c r="E504" s="28"/>
      <c r="F504" s="28"/>
      <c r="G504" s="28"/>
      <c r="H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c r="GR504" s="28"/>
      <c r="GS504" s="28"/>
      <c r="GT504" s="28"/>
      <c r="GU504" s="28"/>
      <c r="GV504" s="28"/>
      <c r="GW504" s="28"/>
      <c r="GX504" s="28"/>
      <c r="GY504" s="28"/>
      <c r="GZ504" s="28"/>
      <c r="HA504" s="28"/>
      <c r="HB504" s="28"/>
      <c r="HC504" s="28"/>
      <c r="HD504" s="28"/>
      <c r="HE504" s="28"/>
      <c r="HF504" s="28"/>
      <c r="HG504" s="28"/>
      <c r="HH504" s="28"/>
      <c r="HI504" s="28"/>
      <c r="HJ504" s="28"/>
      <c r="HK504" s="28"/>
      <c r="HL504" s="28"/>
      <c r="HM504" s="28"/>
      <c r="HN504" s="28"/>
      <c r="HO504" s="28"/>
      <c r="HP504" s="28"/>
      <c r="HQ504" s="28"/>
      <c r="HR504" s="28"/>
      <c r="HS504" s="28"/>
      <c r="HT504" s="28"/>
      <c r="HU504" s="28"/>
      <c r="HV504" s="28"/>
      <c r="HW504" s="28"/>
      <c r="HX504" s="28"/>
      <c r="HY504" s="28"/>
      <c r="HZ504" s="28"/>
      <c r="IA504" s="28"/>
      <c r="IB504" s="28"/>
      <c r="IC504" s="28"/>
      <c r="ID504" s="28"/>
      <c r="IE504" s="28"/>
      <c r="IF504" s="28"/>
      <c r="IG504" s="28"/>
      <c r="IH504" s="28"/>
      <c r="II504" s="28"/>
      <c r="IJ504" s="28"/>
      <c r="IK504" s="28"/>
      <c r="IL504" s="28"/>
      <c r="IM504" s="28"/>
      <c r="IN504" s="28"/>
      <c r="IO504" s="28"/>
      <c r="IP504" s="28"/>
      <c r="IQ504" s="28"/>
      <c r="IR504" s="28"/>
    </row>
    <row r="505" spans="2:252" x14ac:dyDescent="0.25">
      <c r="B505" s="28"/>
      <c r="C505" s="28"/>
      <c r="D505" s="28"/>
      <c r="E505" s="28"/>
      <c r="F505" s="28"/>
      <c r="G505" s="28"/>
      <c r="H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c r="GR505" s="28"/>
      <c r="GS505" s="28"/>
      <c r="GT505" s="28"/>
      <c r="GU505" s="28"/>
      <c r="GV505" s="28"/>
      <c r="GW505" s="28"/>
      <c r="GX505" s="28"/>
      <c r="GY505" s="28"/>
      <c r="GZ505" s="28"/>
      <c r="HA505" s="28"/>
      <c r="HB505" s="28"/>
      <c r="HC505" s="28"/>
      <c r="HD505" s="28"/>
      <c r="HE505" s="28"/>
      <c r="HF505" s="28"/>
      <c r="HG505" s="28"/>
      <c r="HH505" s="28"/>
      <c r="HI505" s="28"/>
      <c r="HJ505" s="28"/>
      <c r="HK505" s="28"/>
      <c r="HL505" s="28"/>
      <c r="HM505" s="28"/>
      <c r="HN505" s="28"/>
      <c r="HO505" s="28"/>
      <c r="HP505" s="28"/>
      <c r="HQ505" s="28"/>
      <c r="HR505" s="28"/>
      <c r="HS505" s="28"/>
      <c r="HT505" s="28"/>
      <c r="HU505" s="28"/>
      <c r="HV505" s="28"/>
      <c r="HW505" s="28"/>
      <c r="HX505" s="28"/>
      <c r="HY505" s="28"/>
      <c r="HZ505" s="28"/>
      <c r="IA505" s="28"/>
      <c r="IB505" s="28"/>
      <c r="IC505" s="28"/>
      <c r="ID505" s="28"/>
      <c r="IE505" s="28"/>
      <c r="IF505" s="28"/>
      <c r="IG505" s="28"/>
      <c r="IH505" s="28"/>
      <c r="II505" s="28"/>
      <c r="IJ505" s="28"/>
      <c r="IK505" s="28"/>
      <c r="IL505" s="28"/>
      <c r="IM505" s="28"/>
      <c r="IN505" s="28"/>
      <c r="IO505" s="28"/>
      <c r="IP505" s="28"/>
      <c r="IQ505" s="28"/>
      <c r="IR505" s="28"/>
    </row>
    <row r="506" spans="2:252" x14ac:dyDescent="0.25">
      <c r="B506" s="28"/>
      <c r="C506" s="28"/>
      <c r="D506" s="28"/>
      <c r="E506" s="28"/>
      <c r="F506" s="28"/>
      <c r="G506" s="28"/>
      <c r="H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c r="GR506" s="28"/>
      <c r="GS506" s="28"/>
      <c r="GT506" s="28"/>
      <c r="GU506" s="28"/>
      <c r="GV506" s="28"/>
      <c r="GW506" s="28"/>
      <c r="GX506" s="28"/>
      <c r="GY506" s="28"/>
      <c r="GZ506" s="28"/>
      <c r="HA506" s="28"/>
      <c r="HB506" s="28"/>
      <c r="HC506" s="28"/>
      <c r="HD506" s="28"/>
      <c r="HE506" s="28"/>
      <c r="HF506" s="28"/>
      <c r="HG506" s="28"/>
      <c r="HH506" s="28"/>
      <c r="HI506" s="28"/>
      <c r="HJ506" s="28"/>
      <c r="HK506" s="28"/>
      <c r="HL506" s="28"/>
      <c r="HM506" s="28"/>
      <c r="HN506" s="28"/>
      <c r="HO506" s="28"/>
      <c r="HP506" s="28"/>
      <c r="HQ506" s="28"/>
      <c r="HR506" s="28"/>
      <c r="HS506" s="28"/>
      <c r="HT506" s="28"/>
      <c r="HU506" s="28"/>
      <c r="HV506" s="28"/>
      <c r="HW506" s="28"/>
      <c r="HX506" s="28"/>
      <c r="HY506" s="28"/>
      <c r="HZ506" s="28"/>
      <c r="IA506" s="28"/>
      <c r="IB506" s="28"/>
      <c r="IC506" s="28"/>
      <c r="ID506" s="28"/>
      <c r="IE506" s="28"/>
      <c r="IF506" s="28"/>
      <c r="IG506" s="28"/>
      <c r="IH506" s="28"/>
      <c r="II506" s="28"/>
      <c r="IJ506" s="28"/>
      <c r="IK506" s="28"/>
      <c r="IL506" s="28"/>
      <c r="IM506" s="28"/>
      <c r="IN506" s="28"/>
      <c r="IO506" s="28"/>
      <c r="IP506" s="28"/>
      <c r="IQ506" s="28"/>
      <c r="IR506" s="28"/>
    </row>
    <row r="507" spans="2:252" x14ac:dyDescent="0.25">
      <c r="B507" s="28"/>
      <c r="C507" s="28"/>
      <c r="D507" s="28"/>
      <c r="E507" s="28"/>
      <c r="F507" s="28"/>
      <c r="G507" s="28"/>
      <c r="H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c r="GR507" s="28"/>
      <c r="GS507" s="28"/>
      <c r="GT507" s="28"/>
      <c r="GU507" s="28"/>
      <c r="GV507" s="28"/>
      <c r="GW507" s="28"/>
      <c r="GX507" s="28"/>
      <c r="GY507" s="28"/>
      <c r="GZ507" s="28"/>
      <c r="HA507" s="28"/>
      <c r="HB507" s="28"/>
      <c r="HC507" s="28"/>
      <c r="HD507" s="28"/>
      <c r="HE507" s="28"/>
      <c r="HF507" s="28"/>
      <c r="HG507" s="28"/>
      <c r="HH507" s="28"/>
      <c r="HI507" s="28"/>
      <c r="HJ507" s="28"/>
      <c r="HK507" s="28"/>
      <c r="HL507" s="28"/>
      <c r="HM507" s="28"/>
      <c r="HN507" s="28"/>
      <c r="HO507" s="28"/>
      <c r="HP507" s="28"/>
      <c r="HQ507" s="28"/>
      <c r="HR507" s="28"/>
      <c r="HS507" s="28"/>
      <c r="HT507" s="28"/>
      <c r="HU507" s="28"/>
      <c r="HV507" s="28"/>
      <c r="HW507" s="28"/>
      <c r="HX507" s="28"/>
      <c r="HY507" s="28"/>
      <c r="HZ507" s="28"/>
      <c r="IA507" s="28"/>
      <c r="IB507" s="28"/>
      <c r="IC507" s="28"/>
      <c r="ID507" s="28"/>
      <c r="IE507" s="28"/>
      <c r="IF507" s="28"/>
      <c r="IG507" s="28"/>
      <c r="IH507" s="28"/>
      <c r="II507" s="28"/>
      <c r="IJ507" s="28"/>
      <c r="IK507" s="28"/>
      <c r="IL507" s="28"/>
      <c r="IM507" s="28"/>
      <c r="IN507" s="28"/>
      <c r="IO507" s="28"/>
      <c r="IP507" s="28"/>
      <c r="IQ507" s="28"/>
      <c r="IR507" s="28"/>
    </row>
    <row r="508" spans="2:252" x14ac:dyDescent="0.25">
      <c r="B508" s="28"/>
      <c r="C508" s="28"/>
      <c r="D508" s="28"/>
      <c r="E508" s="28"/>
      <c r="F508" s="28"/>
      <c r="G508" s="28"/>
      <c r="H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c r="GR508" s="28"/>
      <c r="GS508" s="28"/>
      <c r="GT508" s="28"/>
      <c r="GU508" s="28"/>
      <c r="GV508" s="28"/>
      <c r="GW508" s="28"/>
      <c r="GX508" s="28"/>
      <c r="GY508" s="28"/>
      <c r="GZ508" s="28"/>
      <c r="HA508" s="28"/>
      <c r="HB508" s="28"/>
      <c r="HC508" s="28"/>
      <c r="HD508" s="28"/>
      <c r="HE508" s="28"/>
      <c r="HF508" s="28"/>
      <c r="HG508" s="28"/>
      <c r="HH508" s="28"/>
      <c r="HI508" s="28"/>
      <c r="HJ508" s="28"/>
      <c r="HK508" s="28"/>
      <c r="HL508" s="28"/>
      <c r="HM508" s="28"/>
      <c r="HN508" s="28"/>
      <c r="HO508" s="28"/>
      <c r="HP508" s="28"/>
      <c r="HQ508" s="28"/>
      <c r="HR508" s="28"/>
      <c r="HS508" s="28"/>
      <c r="HT508" s="28"/>
      <c r="HU508" s="28"/>
      <c r="HV508" s="28"/>
      <c r="HW508" s="28"/>
      <c r="HX508" s="28"/>
      <c r="HY508" s="28"/>
      <c r="HZ508" s="28"/>
      <c r="IA508" s="28"/>
      <c r="IB508" s="28"/>
      <c r="IC508" s="28"/>
      <c r="ID508" s="28"/>
      <c r="IE508" s="28"/>
      <c r="IF508" s="28"/>
      <c r="IG508" s="28"/>
      <c r="IH508" s="28"/>
      <c r="II508" s="28"/>
      <c r="IJ508" s="28"/>
      <c r="IK508" s="28"/>
      <c r="IL508" s="28"/>
      <c r="IM508" s="28"/>
      <c r="IN508" s="28"/>
      <c r="IO508" s="28"/>
      <c r="IP508" s="28"/>
      <c r="IQ508" s="28"/>
      <c r="IR508" s="28"/>
    </row>
    <row r="509" spans="2:252" x14ac:dyDescent="0.25">
      <c r="B509" s="28"/>
      <c r="C509" s="28"/>
      <c r="D509" s="28"/>
      <c r="E509" s="28"/>
      <c r="F509" s="28"/>
      <c r="G509" s="28"/>
      <c r="H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c r="GR509" s="28"/>
      <c r="GS509" s="28"/>
      <c r="GT509" s="28"/>
      <c r="GU509" s="28"/>
      <c r="GV509" s="28"/>
      <c r="GW509" s="28"/>
      <c r="GX509" s="28"/>
      <c r="GY509" s="28"/>
      <c r="GZ509" s="28"/>
      <c r="HA509" s="28"/>
      <c r="HB509" s="28"/>
      <c r="HC509" s="28"/>
      <c r="HD509" s="28"/>
      <c r="HE509" s="28"/>
      <c r="HF509" s="28"/>
      <c r="HG509" s="28"/>
      <c r="HH509" s="28"/>
      <c r="HI509" s="28"/>
      <c r="HJ509" s="28"/>
      <c r="HK509" s="28"/>
      <c r="HL509" s="28"/>
      <c r="HM509" s="28"/>
      <c r="HN509" s="28"/>
      <c r="HO509" s="28"/>
      <c r="HP509" s="28"/>
      <c r="HQ509" s="28"/>
      <c r="HR509" s="28"/>
      <c r="HS509" s="28"/>
      <c r="HT509" s="28"/>
      <c r="HU509" s="28"/>
      <c r="HV509" s="28"/>
      <c r="HW509" s="28"/>
      <c r="HX509" s="28"/>
      <c r="HY509" s="28"/>
      <c r="HZ509" s="28"/>
      <c r="IA509" s="28"/>
      <c r="IB509" s="28"/>
      <c r="IC509" s="28"/>
      <c r="ID509" s="28"/>
      <c r="IE509" s="28"/>
      <c r="IF509" s="28"/>
      <c r="IG509" s="28"/>
      <c r="IH509" s="28"/>
      <c r="II509" s="28"/>
      <c r="IJ509" s="28"/>
      <c r="IK509" s="28"/>
      <c r="IL509" s="28"/>
      <c r="IM509" s="28"/>
      <c r="IN509" s="28"/>
      <c r="IO509" s="28"/>
      <c r="IP509" s="28"/>
      <c r="IQ509" s="28"/>
      <c r="IR509" s="28"/>
    </row>
    <row r="510" spans="2:252" x14ac:dyDescent="0.25">
      <c r="B510" s="28"/>
      <c r="C510" s="28"/>
      <c r="D510" s="28"/>
      <c r="E510" s="28"/>
      <c r="F510" s="28"/>
      <c r="G510" s="28"/>
      <c r="H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c r="GR510" s="28"/>
      <c r="GS510" s="28"/>
      <c r="GT510" s="28"/>
      <c r="GU510" s="28"/>
      <c r="GV510" s="28"/>
      <c r="GW510" s="28"/>
      <c r="GX510" s="28"/>
      <c r="GY510" s="28"/>
      <c r="GZ510" s="28"/>
      <c r="HA510" s="28"/>
      <c r="HB510" s="28"/>
      <c r="HC510" s="28"/>
      <c r="HD510" s="28"/>
      <c r="HE510" s="28"/>
      <c r="HF510" s="28"/>
      <c r="HG510" s="28"/>
      <c r="HH510" s="28"/>
      <c r="HI510" s="28"/>
      <c r="HJ510" s="28"/>
      <c r="HK510" s="28"/>
      <c r="HL510" s="28"/>
      <c r="HM510" s="28"/>
      <c r="HN510" s="28"/>
      <c r="HO510" s="28"/>
      <c r="HP510" s="28"/>
      <c r="HQ510" s="28"/>
      <c r="HR510" s="28"/>
      <c r="HS510" s="28"/>
      <c r="HT510" s="28"/>
      <c r="HU510" s="28"/>
      <c r="HV510" s="28"/>
      <c r="HW510" s="28"/>
      <c r="HX510" s="28"/>
      <c r="HY510" s="28"/>
      <c r="HZ510" s="28"/>
      <c r="IA510" s="28"/>
      <c r="IB510" s="28"/>
      <c r="IC510" s="28"/>
      <c r="ID510" s="28"/>
      <c r="IE510" s="28"/>
      <c r="IF510" s="28"/>
      <c r="IG510" s="28"/>
      <c r="IH510" s="28"/>
      <c r="II510" s="28"/>
      <c r="IJ510" s="28"/>
      <c r="IK510" s="28"/>
      <c r="IL510" s="28"/>
      <c r="IM510" s="28"/>
      <c r="IN510" s="28"/>
      <c r="IO510" s="28"/>
      <c r="IP510" s="28"/>
      <c r="IQ510" s="28"/>
      <c r="IR510" s="28"/>
    </row>
    <row r="511" spans="2:252" x14ac:dyDescent="0.25">
      <c r="B511" s="28"/>
      <c r="C511" s="28"/>
      <c r="D511" s="28"/>
      <c r="E511" s="28"/>
      <c r="F511" s="28"/>
      <c r="G511" s="28"/>
      <c r="H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c r="HI511" s="28"/>
      <c r="HJ511" s="28"/>
      <c r="HK511" s="28"/>
      <c r="HL511" s="28"/>
      <c r="HM511" s="28"/>
      <c r="HN511" s="28"/>
      <c r="HO511" s="28"/>
      <c r="HP511" s="28"/>
      <c r="HQ511" s="28"/>
      <c r="HR511" s="28"/>
      <c r="HS511" s="28"/>
      <c r="HT511" s="28"/>
      <c r="HU511" s="28"/>
      <c r="HV511" s="28"/>
      <c r="HW511" s="28"/>
      <c r="HX511" s="28"/>
      <c r="HY511" s="28"/>
      <c r="HZ511" s="28"/>
      <c r="IA511" s="28"/>
      <c r="IB511" s="28"/>
      <c r="IC511" s="28"/>
      <c r="ID511" s="28"/>
      <c r="IE511" s="28"/>
      <c r="IF511" s="28"/>
      <c r="IG511" s="28"/>
      <c r="IH511" s="28"/>
      <c r="II511" s="28"/>
      <c r="IJ511" s="28"/>
      <c r="IK511" s="28"/>
      <c r="IL511" s="28"/>
      <c r="IM511" s="28"/>
      <c r="IN511" s="28"/>
      <c r="IO511" s="28"/>
      <c r="IP511" s="28"/>
      <c r="IQ511" s="28"/>
      <c r="IR511" s="28"/>
    </row>
    <row r="512" spans="2:252" x14ac:dyDescent="0.25">
      <c r="B512" s="28"/>
      <c r="C512" s="28"/>
      <c r="D512" s="28"/>
      <c r="E512" s="28"/>
      <c r="F512" s="28"/>
      <c r="G512" s="28"/>
      <c r="H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c r="GR512" s="28"/>
      <c r="GS512" s="28"/>
      <c r="GT512" s="28"/>
      <c r="GU512" s="28"/>
      <c r="GV512" s="28"/>
      <c r="GW512" s="28"/>
      <c r="GX512" s="28"/>
      <c r="GY512" s="28"/>
      <c r="GZ512" s="28"/>
      <c r="HA512" s="28"/>
      <c r="HB512" s="28"/>
      <c r="HC512" s="28"/>
      <c r="HD512" s="28"/>
      <c r="HE512" s="28"/>
      <c r="HF512" s="28"/>
      <c r="HG512" s="28"/>
      <c r="HH512" s="28"/>
      <c r="HI512" s="28"/>
      <c r="HJ512" s="28"/>
      <c r="HK512" s="28"/>
      <c r="HL512" s="28"/>
      <c r="HM512" s="28"/>
      <c r="HN512" s="28"/>
      <c r="HO512" s="28"/>
      <c r="HP512" s="28"/>
      <c r="HQ512" s="28"/>
      <c r="HR512" s="28"/>
      <c r="HS512" s="28"/>
      <c r="HT512" s="28"/>
      <c r="HU512" s="28"/>
      <c r="HV512" s="28"/>
      <c r="HW512" s="28"/>
      <c r="HX512" s="28"/>
      <c r="HY512" s="28"/>
      <c r="HZ512" s="28"/>
      <c r="IA512" s="28"/>
      <c r="IB512" s="28"/>
      <c r="IC512" s="28"/>
      <c r="ID512" s="28"/>
      <c r="IE512" s="28"/>
      <c r="IF512" s="28"/>
      <c r="IG512" s="28"/>
      <c r="IH512" s="28"/>
      <c r="II512" s="28"/>
      <c r="IJ512" s="28"/>
      <c r="IK512" s="28"/>
      <c r="IL512" s="28"/>
      <c r="IM512" s="28"/>
      <c r="IN512" s="28"/>
      <c r="IO512" s="28"/>
      <c r="IP512" s="28"/>
      <c r="IQ512" s="28"/>
      <c r="IR512" s="28"/>
    </row>
    <row r="513" spans="2:252" x14ac:dyDescent="0.25">
      <c r="B513" s="28"/>
      <c r="C513" s="28"/>
      <c r="D513" s="28"/>
      <c r="E513" s="28"/>
      <c r="F513" s="28"/>
      <c r="G513" s="28"/>
      <c r="H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8"/>
      <c r="GR513" s="28"/>
      <c r="GS513" s="28"/>
      <c r="GT513" s="28"/>
      <c r="GU513" s="28"/>
      <c r="GV513" s="28"/>
      <c r="GW513" s="28"/>
      <c r="GX513" s="28"/>
      <c r="GY513" s="28"/>
      <c r="GZ513" s="28"/>
      <c r="HA513" s="28"/>
      <c r="HB513" s="28"/>
      <c r="HC513" s="28"/>
      <c r="HD513" s="28"/>
      <c r="HE513" s="28"/>
      <c r="HF513" s="28"/>
      <c r="HG513" s="28"/>
      <c r="HH513" s="28"/>
      <c r="HI513" s="28"/>
      <c r="HJ513" s="28"/>
      <c r="HK513" s="28"/>
      <c r="HL513" s="28"/>
      <c r="HM513" s="28"/>
      <c r="HN513" s="28"/>
      <c r="HO513" s="28"/>
      <c r="HP513" s="28"/>
      <c r="HQ513" s="28"/>
      <c r="HR513" s="28"/>
      <c r="HS513" s="28"/>
      <c r="HT513" s="28"/>
      <c r="HU513" s="28"/>
      <c r="HV513" s="28"/>
      <c r="HW513" s="28"/>
      <c r="HX513" s="28"/>
      <c r="HY513" s="28"/>
      <c r="HZ513" s="28"/>
      <c r="IA513" s="28"/>
      <c r="IB513" s="28"/>
      <c r="IC513" s="28"/>
      <c r="ID513" s="28"/>
      <c r="IE513" s="28"/>
      <c r="IF513" s="28"/>
      <c r="IG513" s="28"/>
      <c r="IH513" s="28"/>
      <c r="II513" s="28"/>
      <c r="IJ513" s="28"/>
      <c r="IK513" s="28"/>
      <c r="IL513" s="28"/>
      <c r="IM513" s="28"/>
      <c r="IN513" s="28"/>
      <c r="IO513" s="28"/>
      <c r="IP513" s="28"/>
      <c r="IQ513" s="28"/>
      <c r="IR513" s="28"/>
    </row>
    <row r="514" spans="2:252" x14ac:dyDescent="0.25">
      <c r="B514" s="28"/>
      <c r="C514" s="28"/>
      <c r="D514" s="28"/>
      <c r="E514" s="28"/>
      <c r="F514" s="28"/>
      <c r="G514" s="28"/>
      <c r="H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8"/>
      <c r="GR514" s="28"/>
      <c r="GS514" s="28"/>
      <c r="GT514" s="28"/>
      <c r="GU514" s="28"/>
      <c r="GV514" s="28"/>
      <c r="GW514" s="28"/>
      <c r="GX514" s="28"/>
      <c r="GY514" s="28"/>
      <c r="GZ514" s="28"/>
      <c r="HA514" s="28"/>
      <c r="HB514" s="28"/>
      <c r="HC514" s="28"/>
      <c r="HD514" s="28"/>
      <c r="HE514" s="28"/>
      <c r="HF514" s="28"/>
      <c r="HG514" s="28"/>
      <c r="HH514" s="28"/>
      <c r="HI514" s="28"/>
      <c r="HJ514" s="28"/>
      <c r="HK514" s="28"/>
      <c r="HL514" s="28"/>
      <c r="HM514" s="28"/>
      <c r="HN514" s="28"/>
      <c r="HO514" s="28"/>
      <c r="HP514" s="28"/>
      <c r="HQ514" s="28"/>
      <c r="HR514" s="28"/>
      <c r="HS514" s="28"/>
      <c r="HT514" s="28"/>
      <c r="HU514" s="28"/>
      <c r="HV514" s="28"/>
      <c r="HW514" s="28"/>
      <c r="HX514" s="28"/>
      <c r="HY514" s="28"/>
      <c r="HZ514" s="28"/>
      <c r="IA514" s="28"/>
      <c r="IB514" s="28"/>
      <c r="IC514" s="28"/>
      <c r="ID514" s="28"/>
      <c r="IE514" s="28"/>
      <c r="IF514" s="28"/>
      <c r="IG514" s="28"/>
      <c r="IH514" s="28"/>
      <c r="II514" s="28"/>
      <c r="IJ514" s="28"/>
      <c r="IK514" s="28"/>
      <c r="IL514" s="28"/>
      <c r="IM514" s="28"/>
      <c r="IN514" s="28"/>
      <c r="IO514" s="28"/>
      <c r="IP514" s="28"/>
      <c r="IQ514" s="28"/>
      <c r="IR514" s="28"/>
    </row>
    <row r="515" spans="2:252" x14ac:dyDescent="0.25">
      <c r="B515" s="28"/>
      <c r="C515" s="28"/>
      <c r="D515" s="28"/>
      <c r="E515" s="28"/>
      <c r="F515" s="28"/>
      <c r="G515" s="28"/>
      <c r="H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c r="GG515" s="28"/>
      <c r="GH515" s="28"/>
      <c r="GI515" s="28"/>
      <c r="GJ515" s="28"/>
      <c r="GK515" s="28"/>
      <c r="GL515" s="28"/>
      <c r="GM515" s="28"/>
      <c r="GN515" s="28"/>
      <c r="GO515" s="28"/>
      <c r="GP515" s="28"/>
      <c r="GQ515" s="28"/>
      <c r="GR515" s="28"/>
      <c r="GS515" s="28"/>
      <c r="GT515" s="28"/>
      <c r="GU515" s="28"/>
      <c r="GV515" s="28"/>
      <c r="GW515" s="28"/>
      <c r="GX515" s="28"/>
      <c r="GY515" s="28"/>
      <c r="GZ515" s="28"/>
      <c r="HA515" s="28"/>
      <c r="HB515" s="28"/>
      <c r="HC515" s="28"/>
      <c r="HD515" s="28"/>
      <c r="HE515" s="28"/>
      <c r="HF515" s="28"/>
      <c r="HG515" s="28"/>
      <c r="HH515" s="28"/>
      <c r="HI515" s="28"/>
      <c r="HJ515" s="28"/>
      <c r="HK515" s="28"/>
      <c r="HL515" s="28"/>
      <c r="HM515" s="28"/>
      <c r="HN515" s="28"/>
      <c r="HO515" s="28"/>
      <c r="HP515" s="28"/>
      <c r="HQ515" s="28"/>
      <c r="HR515" s="28"/>
      <c r="HS515" s="28"/>
      <c r="HT515" s="28"/>
      <c r="HU515" s="28"/>
      <c r="HV515" s="28"/>
      <c r="HW515" s="28"/>
      <c r="HX515" s="28"/>
      <c r="HY515" s="28"/>
      <c r="HZ515" s="28"/>
      <c r="IA515" s="28"/>
      <c r="IB515" s="28"/>
      <c r="IC515" s="28"/>
      <c r="ID515" s="28"/>
      <c r="IE515" s="28"/>
      <c r="IF515" s="28"/>
      <c r="IG515" s="28"/>
      <c r="IH515" s="28"/>
      <c r="II515" s="28"/>
      <c r="IJ515" s="28"/>
      <c r="IK515" s="28"/>
      <c r="IL515" s="28"/>
      <c r="IM515" s="28"/>
      <c r="IN515" s="28"/>
      <c r="IO515" s="28"/>
      <c r="IP515" s="28"/>
      <c r="IQ515" s="28"/>
      <c r="IR515" s="28"/>
    </row>
    <row r="516" spans="2:252" x14ac:dyDescent="0.25">
      <c r="B516" s="28"/>
      <c r="C516" s="28"/>
      <c r="D516" s="28"/>
      <c r="E516" s="28"/>
      <c r="F516" s="28"/>
      <c r="G516" s="28"/>
      <c r="H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c r="FY516" s="28"/>
      <c r="FZ516" s="28"/>
      <c r="GA516" s="28"/>
      <c r="GB516" s="28"/>
      <c r="GC516" s="28"/>
      <c r="GD516" s="28"/>
      <c r="GE516" s="28"/>
      <c r="GF516" s="28"/>
      <c r="GG516" s="28"/>
      <c r="GH516" s="28"/>
      <c r="GI516" s="28"/>
      <c r="GJ516" s="28"/>
      <c r="GK516" s="28"/>
      <c r="GL516" s="28"/>
      <c r="GM516" s="28"/>
      <c r="GN516" s="28"/>
      <c r="GO516" s="28"/>
      <c r="GP516" s="28"/>
      <c r="GQ516" s="28"/>
      <c r="GR516" s="28"/>
      <c r="GS516" s="28"/>
      <c r="GT516" s="28"/>
      <c r="GU516" s="28"/>
      <c r="GV516" s="28"/>
      <c r="GW516" s="28"/>
      <c r="GX516" s="28"/>
      <c r="GY516" s="28"/>
      <c r="GZ516" s="28"/>
      <c r="HA516" s="28"/>
      <c r="HB516" s="28"/>
      <c r="HC516" s="28"/>
      <c r="HD516" s="28"/>
      <c r="HE516" s="28"/>
      <c r="HF516" s="28"/>
      <c r="HG516" s="28"/>
      <c r="HH516" s="28"/>
      <c r="HI516" s="28"/>
      <c r="HJ516" s="28"/>
      <c r="HK516" s="28"/>
      <c r="HL516" s="28"/>
      <c r="HM516" s="28"/>
      <c r="HN516" s="28"/>
      <c r="HO516" s="28"/>
      <c r="HP516" s="28"/>
      <c r="HQ516" s="28"/>
      <c r="HR516" s="28"/>
      <c r="HS516" s="28"/>
      <c r="HT516" s="28"/>
      <c r="HU516" s="28"/>
      <c r="HV516" s="28"/>
      <c r="HW516" s="28"/>
      <c r="HX516" s="28"/>
      <c r="HY516" s="28"/>
      <c r="HZ516" s="28"/>
      <c r="IA516" s="28"/>
      <c r="IB516" s="28"/>
      <c r="IC516" s="28"/>
      <c r="ID516" s="28"/>
      <c r="IE516" s="28"/>
      <c r="IF516" s="28"/>
      <c r="IG516" s="28"/>
      <c r="IH516" s="28"/>
      <c r="II516" s="28"/>
      <c r="IJ516" s="28"/>
      <c r="IK516" s="28"/>
      <c r="IL516" s="28"/>
      <c r="IM516" s="28"/>
      <c r="IN516" s="28"/>
      <c r="IO516" s="28"/>
      <c r="IP516" s="28"/>
      <c r="IQ516" s="28"/>
      <c r="IR516" s="28"/>
    </row>
    <row r="517" spans="2:252" x14ac:dyDescent="0.25">
      <c r="B517" s="28"/>
      <c r="C517" s="28"/>
      <c r="D517" s="28"/>
      <c r="E517" s="28"/>
      <c r="F517" s="28"/>
      <c r="G517" s="28"/>
      <c r="H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c r="GG517" s="28"/>
      <c r="GH517" s="28"/>
      <c r="GI517" s="28"/>
      <c r="GJ517" s="28"/>
      <c r="GK517" s="28"/>
      <c r="GL517" s="28"/>
      <c r="GM517" s="28"/>
      <c r="GN517" s="28"/>
      <c r="GO517" s="28"/>
      <c r="GP517" s="28"/>
      <c r="GQ517" s="28"/>
      <c r="GR517" s="28"/>
      <c r="GS517" s="28"/>
      <c r="GT517" s="28"/>
      <c r="GU517" s="28"/>
      <c r="GV517" s="28"/>
      <c r="GW517" s="28"/>
      <c r="GX517" s="28"/>
      <c r="GY517" s="28"/>
      <c r="GZ517" s="28"/>
      <c r="HA517" s="28"/>
      <c r="HB517" s="28"/>
      <c r="HC517" s="28"/>
      <c r="HD517" s="28"/>
      <c r="HE517" s="28"/>
      <c r="HF517" s="28"/>
      <c r="HG517" s="28"/>
      <c r="HH517" s="28"/>
      <c r="HI517" s="28"/>
      <c r="HJ517" s="28"/>
      <c r="HK517" s="28"/>
      <c r="HL517" s="28"/>
      <c r="HM517" s="28"/>
      <c r="HN517" s="28"/>
      <c r="HO517" s="28"/>
      <c r="HP517" s="28"/>
      <c r="HQ517" s="28"/>
      <c r="HR517" s="28"/>
      <c r="HS517" s="28"/>
      <c r="HT517" s="28"/>
      <c r="HU517" s="28"/>
      <c r="HV517" s="28"/>
      <c r="HW517" s="28"/>
      <c r="HX517" s="28"/>
      <c r="HY517" s="28"/>
      <c r="HZ517" s="28"/>
      <c r="IA517" s="28"/>
      <c r="IB517" s="28"/>
      <c r="IC517" s="28"/>
      <c r="ID517" s="28"/>
      <c r="IE517" s="28"/>
      <c r="IF517" s="28"/>
      <c r="IG517" s="28"/>
      <c r="IH517" s="28"/>
      <c r="II517" s="28"/>
      <c r="IJ517" s="28"/>
      <c r="IK517" s="28"/>
      <c r="IL517" s="28"/>
      <c r="IM517" s="28"/>
      <c r="IN517" s="28"/>
      <c r="IO517" s="28"/>
      <c r="IP517" s="28"/>
      <c r="IQ517" s="28"/>
      <c r="IR517" s="28"/>
    </row>
    <row r="518" spans="2:252" x14ac:dyDescent="0.25">
      <c r="B518" s="28"/>
      <c r="C518" s="28"/>
      <c r="D518" s="28"/>
      <c r="E518" s="28"/>
      <c r="F518" s="28"/>
      <c r="G518" s="28"/>
      <c r="H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c r="FY518" s="28"/>
      <c r="FZ518" s="28"/>
      <c r="GA518" s="28"/>
      <c r="GB518" s="28"/>
      <c r="GC518" s="28"/>
      <c r="GD518" s="28"/>
      <c r="GE518" s="28"/>
      <c r="GF518" s="28"/>
      <c r="GG518" s="28"/>
      <c r="GH518" s="28"/>
      <c r="GI518" s="28"/>
      <c r="GJ518" s="28"/>
      <c r="GK518" s="28"/>
      <c r="GL518" s="28"/>
      <c r="GM518" s="28"/>
      <c r="GN518" s="28"/>
      <c r="GO518" s="28"/>
      <c r="GP518" s="28"/>
      <c r="GQ518" s="28"/>
      <c r="GR518" s="28"/>
      <c r="GS518" s="28"/>
      <c r="GT518" s="28"/>
      <c r="GU518" s="28"/>
      <c r="GV518" s="28"/>
      <c r="GW518" s="28"/>
      <c r="GX518" s="28"/>
      <c r="GY518" s="28"/>
      <c r="GZ518" s="28"/>
      <c r="HA518" s="28"/>
      <c r="HB518" s="28"/>
      <c r="HC518" s="28"/>
      <c r="HD518" s="28"/>
      <c r="HE518" s="28"/>
      <c r="HF518" s="28"/>
      <c r="HG518" s="28"/>
      <c r="HH518" s="28"/>
      <c r="HI518" s="28"/>
      <c r="HJ518" s="28"/>
      <c r="HK518" s="28"/>
      <c r="HL518" s="28"/>
      <c r="HM518" s="28"/>
      <c r="HN518" s="28"/>
      <c r="HO518" s="28"/>
      <c r="HP518" s="28"/>
      <c r="HQ518" s="28"/>
      <c r="HR518" s="28"/>
      <c r="HS518" s="28"/>
      <c r="HT518" s="28"/>
      <c r="HU518" s="28"/>
      <c r="HV518" s="28"/>
      <c r="HW518" s="28"/>
      <c r="HX518" s="28"/>
      <c r="HY518" s="28"/>
      <c r="HZ518" s="28"/>
      <c r="IA518" s="28"/>
      <c r="IB518" s="28"/>
      <c r="IC518" s="28"/>
      <c r="ID518" s="28"/>
      <c r="IE518" s="28"/>
      <c r="IF518" s="28"/>
      <c r="IG518" s="28"/>
      <c r="IH518" s="28"/>
      <c r="II518" s="28"/>
      <c r="IJ518" s="28"/>
      <c r="IK518" s="28"/>
      <c r="IL518" s="28"/>
      <c r="IM518" s="28"/>
      <c r="IN518" s="28"/>
      <c r="IO518" s="28"/>
      <c r="IP518" s="28"/>
      <c r="IQ518" s="28"/>
      <c r="IR518" s="28"/>
    </row>
    <row r="519" spans="2:252" x14ac:dyDescent="0.25">
      <c r="B519" s="28"/>
      <c r="C519" s="28"/>
      <c r="D519" s="28"/>
      <c r="E519" s="28"/>
      <c r="F519" s="28"/>
      <c r="G519" s="28"/>
      <c r="H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c r="FY519" s="28"/>
      <c r="FZ519" s="28"/>
      <c r="GA519" s="28"/>
      <c r="GB519" s="28"/>
      <c r="GC519" s="28"/>
      <c r="GD519" s="28"/>
      <c r="GE519" s="28"/>
      <c r="GF519" s="28"/>
      <c r="GG519" s="28"/>
      <c r="GH519" s="28"/>
      <c r="GI519" s="28"/>
      <c r="GJ519" s="28"/>
      <c r="GK519" s="28"/>
      <c r="GL519" s="28"/>
      <c r="GM519" s="28"/>
      <c r="GN519" s="28"/>
      <c r="GO519" s="28"/>
      <c r="GP519" s="28"/>
      <c r="GQ519" s="28"/>
      <c r="GR519" s="28"/>
      <c r="GS519" s="28"/>
      <c r="GT519" s="28"/>
      <c r="GU519" s="28"/>
      <c r="GV519" s="28"/>
      <c r="GW519" s="28"/>
      <c r="GX519" s="28"/>
      <c r="GY519" s="28"/>
      <c r="GZ519" s="28"/>
      <c r="HA519" s="28"/>
      <c r="HB519" s="28"/>
      <c r="HC519" s="28"/>
      <c r="HD519" s="28"/>
      <c r="HE519" s="28"/>
      <c r="HF519" s="28"/>
      <c r="HG519" s="28"/>
      <c r="HH519" s="28"/>
      <c r="HI519" s="28"/>
      <c r="HJ519" s="28"/>
      <c r="HK519" s="28"/>
      <c r="HL519" s="28"/>
      <c r="HM519" s="28"/>
      <c r="HN519" s="28"/>
      <c r="HO519" s="28"/>
      <c r="HP519" s="28"/>
      <c r="HQ519" s="28"/>
      <c r="HR519" s="28"/>
      <c r="HS519" s="28"/>
      <c r="HT519" s="28"/>
      <c r="HU519" s="28"/>
      <c r="HV519" s="28"/>
      <c r="HW519" s="28"/>
      <c r="HX519" s="28"/>
      <c r="HY519" s="28"/>
      <c r="HZ519" s="28"/>
      <c r="IA519" s="28"/>
      <c r="IB519" s="28"/>
      <c r="IC519" s="28"/>
      <c r="ID519" s="28"/>
      <c r="IE519" s="28"/>
      <c r="IF519" s="28"/>
      <c r="IG519" s="28"/>
      <c r="IH519" s="28"/>
      <c r="II519" s="28"/>
      <c r="IJ519" s="28"/>
      <c r="IK519" s="28"/>
      <c r="IL519" s="28"/>
      <c r="IM519" s="28"/>
      <c r="IN519" s="28"/>
      <c r="IO519" s="28"/>
      <c r="IP519" s="28"/>
      <c r="IQ519" s="28"/>
      <c r="IR519" s="28"/>
    </row>
    <row r="520" spans="2:252" x14ac:dyDescent="0.25">
      <c r="B520" s="28"/>
      <c r="C520" s="28"/>
      <c r="D520" s="28"/>
      <c r="E520" s="28"/>
      <c r="F520" s="28"/>
      <c r="G520" s="28"/>
      <c r="H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c r="FY520" s="28"/>
      <c r="FZ520" s="28"/>
      <c r="GA520" s="28"/>
      <c r="GB520" s="28"/>
      <c r="GC520" s="28"/>
      <c r="GD520" s="28"/>
      <c r="GE520" s="28"/>
      <c r="GF520" s="28"/>
      <c r="GG520" s="28"/>
      <c r="GH520" s="28"/>
      <c r="GI520" s="28"/>
      <c r="GJ520" s="28"/>
      <c r="GK520" s="28"/>
      <c r="GL520" s="28"/>
      <c r="GM520" s="28"/>
      <c r="GN520" s="28"/>
      <c r="GO520" s="28"/>
      <c r="GP520" s="28"/>
      <c r="GQ520" s="28"/>
      <c r="GR520" s="28"/>
      <c r="GS520" s="28"/>
      <c r="GT520" s="28"/>
      <c r="GU520" s="28"/>
      <c r="GV520" s="28"/>
      <c r="GW520" s="28"/>
      <c r="GX520" s="28"/>
      <c r="GY520" s="28"/>
      <c r="GZ520" s="28"/>
      <c r="HA520" s="28"/>
      <c r="HB520" s="28"/>
      <c r="HC520" s="28"/>
      <c r="HD520" s="28"/>
      <c r="HE520" s="28"/>
      <c r="HF520" s="28"/>
      <c r="HG520" s="28"/>
      <c r="HH520" s="28"/>
      <c r="HI520" s="28"/>
      <c r="HJ520" s="28"/>
      <c r="HK520" s="28"/>
      <c r="HL520" s="28"/>
      <c r="HM520" s="28"/>
      <c r="HN520" s="28"/>
      <c r="HO520" s="28"/>
      <c r="HP520" s="28"/>
      <c r="HQ520" s="28"/>
      <c r="HR520" s="28"/>
      <c r="HS520" s="28"/>
      <c r="HT520" s="28"/>
      <c r="HU520" s="28"/>
      <c r="HV520" s="28"/>
      <c r="HW520" s="28"/>
      <c r="HX520" s="28"/>
      <c r="HY520" s="28"/>
      <c r="HZ520" s="28"/>
      <c r="IA520" s="28"/>
      <c r="IB520" s="28"/>
      <c r="IC520" s="28"/>
      <c r="ID520" s="28"/>
      <c r="IE520" s="28"/>
      <c r="IF520" s="28"/>
      <c r="IG520" s="28"/>
      <c r="IH520" s="28"/>
      <c r="II520" s="28"/>
      <c r="IJ520" s="28"/>
      <c r="IK520" s="28"/>
      <c r="IL520" s="28"/>
      <c r="IM520" s="28"/>
      <c r="IN520" s="28"/>
      <c r="IO520" s="28"/>
      <c r="IP520" s="28"/>
      <c r="IQ520" s="28"/>
      <c r="IR520" s="28"/>
    </row>
    <row r="521" spans="2:252" x14ac:dyDescent="0.25">
      <c r="B521" s="28"/>
      <c r="C521" s="28"/>
      <c r="D521" s="28"/>
      <c r="E521" s="28"/>
      <c r="F521" s="28"/>
      <c r="G521" s="28"/>
      <c r="H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c r="FY521" s="28"/>
      <c r="FZ521" s="28"/>
      <c r="GA521" s="28"/>
      <c r="GB521" s="28"/>
      <c r="GC521" s="28"/>
      <c r="GD521" s="28"/>
      <c r="GE521" s="28"/>
      <c r="GF521" s="28"/>
      <c r="GG521" s="28"/>
      <c r="GH521" s="28"/>
      <c r="GI521" s="28"/>
      <c r="GJ521" s="28"/>
      <c r="GK521" s="28"/>
      <c r="GL521" s="28"/>
      <c r="GM521" s="28"/>
      <c r="GN521" s="28"/>
      <c r="GO521" s="28"/>
      <c r="GP521" s="28"/>
      <c r="GQ521" s="28"/>
      <c r="GR521" s="28"/>
      <c r="GS521" s="28"/>
      <c r="GT521" s="28"/>
      <c r="GU521" s="28"/>
      <c r="GV521" s="28"/>
      <c r="GW521" s="28"/>
      <c r="GX521" s="28"/>
      <c r="GY521" s="28"/>
      <c r="GZ521" s="28"/>
      <c r="HA521" s="28"/>
      <c r="HB521" s="28"/>
      <c r="HC521" s="28"/>
      <c r="HD521" s="28"/>
      <c r="HE521" s="28"/>
      <c r="HF521" s="28"/>
      <c r="HG521" s="28"/>
      <c r="HH521" s="28"/>
      <c r="HI521" s="28"/>
      <c r="HJ521" s="28"/>
      <c r="HK521" s="28"/>
      <c r="HL521" s="28"/>
      <c r="HM521" s="28"/>
      <c r="HN521" s="28"/>
      <c r="HO521" s="28"/>
      <c r="HP521" s="28"/>
      <c r="HQ521" s="28"/>
      <c r="HR521" s="28"/>
      <c r="HS521" s="28"/>
      <c r="HT521" s="28"/>
      <c r="HU521" s="28"/>
      <c r="HV521" s="28"/>
      <c r="HW521" s="28"/>
      <c r="HX521" s="28"/>
      <c r="HY521" s="28"/>
      <c r="HZ521" s="28"/>
      <c r="IA521" s="28"/>
      <c r="IB521" s="28"/>
      <c r="IC521" s="28"/>
      <c r="ID521" s="28"/>
      <c r="IE521" s="28"/>
      <c r="IF521" s="28"/>
      <c r="IG521" s="28"/>
      <c r="IH521" s="28"/>
      <c r="II521" s="28"/>
      <c r="IJ521" s="28"/>
      <c r="IK521" s="28"/>
      <c r="IL521" s="28"/>
      <c r="IM521" s="28"/>
      <c r="IN521" s="28"/>
      <c r="IO521" s="28"/>
      <c r="IP521" s="28"/>
      <c r="IQ521" s="28"/>
      <c r="IR521" s="28"/>
    </row>
    <row r="522" spans="2:252" x14ac:dyDescent="0.25">
      <c r="B522" s="28"/>
      <c r="C522" s="28"/>
      <c r="D522" s="28"/>
      <c r="E522" s="28"/>
      <c r="F522" s="28"/>
      <c r="G522" s="28"/>
      <c r="H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c r="FY522" s="28"/>
      <c r="FZ522" s="28"/>
      <c r="GA522" s="28"/>
      <c r="GB522" s="28"/>
      <c r="GC522" s="28"/>
      <c r="GD522" s="28"/>
      <c r="GE522" s="28"/>
      <c r="GF522" s="28"/>
      <c r="GG522" s="28"/>
      <c r="GH522" s="28"/>
      <c r="GI522" s="28"/>
      <c r="GJ522" s="28"/>
      <c r="GK522" s="28"/>
      <c r="GL522" s="28"/>
      <c r="GM522" s="28"/>
      <c r="GN522" s="28"/>
      <c r="GO522" s="28"/>
      <c r="GP522" s="28"/>
      <c r="GQ522" s="28"/>
      <c r="GR522" s="28"/>
      <c r="GS522" s="28"/>
      <c r="GT522" s="28"/>
      <c r="GU522" s="28"/>
      <c r="GV522" s="28"/>
      <c r="GW522" s="28"/>
      <c r="GX522" s="28"/>
      <c r="GY522" s="28"/>
      <c r="GZ522" s="28"/>
      <c r="HA522" s="28"/>
      <c r="HB522" s="28"/>
      <c r="HC522" s="28"/>
      <c r="HD522" s="28"/>
      <c r="HE522" s="28"/>
      <c r="HF522" s="28"/>
      <c r="HG522" s="28"/>
      <c r="HH522" s="28"/>
      <c r="HI522" s="28"/>
      <c r="HJ522" s="28"/>
      <c r="HK522" s="28"/>
      <c r="HL522" s="28"/>
      <c r="HM522" s="28"/>
      <c r="HN522" s="28"/>
      <c r="HO522" s="28"/>
      <c r="HP522" s="28"/>
      <c r="HQ522" s="28"/>
      <c r="HR522" s="28"/>
      <c r="HS522" s="28"/>
      <c r="HT522" s="28"/>
      <c r="HU522" s="28"/>
      <c r="HV522" s="28"/>
      <c r="HW522" s="28"/>
      <c r="HX522" s="28"/>
      <c r="HY522" s="28"/>
      <c r="HZ522" s="28"/>
      <c r="IA522" s="28"/>
      <c r="IB522" s="28"/>
      <c r="IC522" s="28"/>
      <c r="ID522" s="28"/>
      <c r="IE522" s="28"/>
      <c r="IF522" s="28"/>
      <c r="IG522" s="28"/>
      <c r="IH522" s="28"/>
      <c r="II522" s="28"/>
      <c r="IJ522" s="28"/>
      <c r="IK522" s="28"/>
      <c r="IL522" s="28"/>
      <c r="IM522" s="28"/>
      <c r="IN522" s="28"/>
      <c r="IO522" s="28"/>
      <c r="IP522" s="28"/>
      <c r="IQ522" s="28"/>
      <c r="IR522" s="28"/>
    </row>
    <row r="523" spans="2:252" x14ac:dyDescent="0.25">
      <c r="B523" s="28"/>
      <c r="C523" s="28"/>
      <c r="D523" s="28"/>
      <c r="E523" s="28"/>
      <c r="F523" s="28"/>
      <c r="G523" s="28"/>
      <c r="H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c r="FY523" s="28"/>
      <c r="FZ523" s="28"/>
      <c r="GA523" s="28"/>
      <c r="GB523" s="28"/>
      <c r="GC523" s="28"/>
      <c r="GD523" s="28"/>
      <c r="GE523" s="28"/>
      <c r="GF523" s="28"/>
      <c r="GG523" s="28"/>
      <c r="GH523" s="28"/>
      <c r="GI523" s="28"/>
      <c r="GJ523" s="28"/>
      <c r="GK523" s="28"/>
      <c r="GL523" s="28"/>
      <c r="GM523" s="28"/>
      <c r="GN523" s="28"/>
      <c r="GO523" s="28"/>
      <c r="GP523" s="28"/>
      <c r="GQ523" s="28"/>
      <c r="GR523" s="28"/>
      <c r="GS523" s="28"/>
      <c r="GT523" s="28"/>
      <c r="GU523" s="28"/>
      <c r="GV523" s="28"/>
      <c r="GW523" s="28"/>
      <c r="GX523" s="28"/>
      <c r="GY523" s="28"/>
      <c r="GZ523" s="28"/>
      <c r="HA523" s="28"/>
      <c r="HB523" s="28"/>
      <c r="HC523" s="28"/>
      <c r="HD523" s="28"/>
      <c r="HE523" s="28"/>
      <c r="HF523" s="28"/>
      <c r="HG523" s="28"/>
      <c r="HH523" s="28"/>
      <c r="HI523" s="28"/>
      <c r="HJ523" s="28"/>
      <c r="HK523" s="28"/>
      <c r="HL523" s="28"/>
      <c r="HM523" s="28"/>
      <c r="HN523" s="28"/>
      <c r="HO523" s="28"/>
      <c r="HP523" s="28"/>
      <c r="HQ523" s="28"/>
      <c r="HR523" s="28"/>
      <c r="HS523" s="28"/>
      <c r="HT523" s="28"/>
      <c r="HU523" s="28"/>
      <c r="HV523" s="28"/>
      <c r="HW523" s="28"/>
      <c r="HX523" s="28"/>
      <c r="HY523" s="28"/>
      <c r="HZ523" s="28"/>
      <c r="IA523" s="28"/>
      <c r="IB523" s="28"/>
      <c r="IC523" s="28"/>
      <c r="ID523" s="28"/>
      <c r="IE523" s="28"/>
      <c r="IF523" s="28"/>
      <c r="IG523" s="28"/>
      <c r="IH523" s="28"/>
      <c r="II523" s="28"/>
      <c r="IJ523" s="28"/>
      <c r="IK523" s="28"/>
      <c r="IL523" s="28"/>
      <c r="IM523" s="28"/>
      <c r="IN523" s="28"/>
      <c r="IO523" s="28"/>
      <c r="IP523" s="28"/>
      <c r="IQ523" s="28"/>
      <c r="IR523" s="28"/>
    </row>
    <row r="524" spans="2:252" x14ac:dyDescent="0.25">
      <c r="B524" s="28"/>
      <c r="C524" s="28"/>
      <c r="D524" s="28"/>
      <c r="E524" s="28"/>
      <c r="F524" s="28"/>
      <c r="G524" s="28"/>
      <c r="H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c r="FY524" s="28"/>
      <c r="FZ524" s="28"/>
      <c r="GA524" s="28"/>
      <c r="GB524" s="28"/>
      <c r="GC524" s="28"/>
      <c r="GD524" s="28"/>
      <c r="GE524" s="28"/>
      <c r="GF524" s="28"/>
      <c r="GG524" s="28"/>
      <c r="GH524" s="28"/>
      <c r="GI524" s="28"/>
      <c r="GJ524" s="28"/>
      <c r="GK524" s="28"/>
      <c r="GL524" s="28"/>
      <c r="GM524" s="28"/>
      <c r="GN524" s="28"/>
      <c r="GO524" s="28"/>
      <c r="GP524" s="28"/>
      <c r="GQ524" s="28"/>
      <c r="GR524" s="28"/>
      <c r="GS524" s="28"/>
      <c r="GT524" s="28"/>
      <c r="GU524" s="28"/>
      <c r="GV524" s="28"/>
      <c r="GW524" s="28"/>
      <c r="GX524" s="28"/>
      <c r="GY524" s="28"/>
      <c r="GZ524" s="28"/>
      <c r="HA524" s="28"/>
      <c r="HB524" s="28"/>
      <c r="HC524" s="28"/>
      <c r="HD524" s="28"/>
      <c r="HE524" s="28"/>
      <c r="HF524" s="28"/>
      <c r="HG524" s="28"/>
      <c r="HH524" s="28"/>
      <c r="HI524" s="28"/>
      <c r="HJ524" s="28"/>
      <c r="HK524" s="28"/>
      <c r="HL524" s="28"/>
      <c r="HM524" s="28"/>
      <c r="HN524" s="28"/>
      <c r="HO524" s="28"/>
      <c r="HP524" s="28"/>
      <c r="HQ524" s="28"/>
      <c r="HR524" s="28"/>
      <c r="HS524" s="28"/>
      <c r="HT524" s="28"/>
      <c r="HU524" s="28"/>
      <c r="HV524" s="28"/>
      <c r="HW524" s="28"/>
      <c r="HX524" s="28"/>
      <c r="HY524" s="28"/>
      <c r="HZ524" s="28"/>
      <c r="IA524" s="28"/>
      <c r="IB524" s="28"/>
      <c r="IC524" s="28"/>
      <c r="ID524" s="28"/>
      <c r="IE524" s="28"/>
      <c r="IF524" s="28"/>
      <c r="IG524" s="28"/>
      <c r="IH524" s="28"/>
      <c r="II524" s="28"/>
      <c r="IJ524" s="28"/>
      <c r="IK524" s="28"/>
      <c r="IL524" s="28"/>
      <c r="IM524" s="28"/>
      <c r="IN524" s="28"/>
      <c r="IO524" s="28"/>
      <c r="IP524" s="28"/>
      <c r="IQ524" s="28"/>
      <c r="IR524" s="28"/>
    </row>
    <row r="525" spans="2:252" x14ac:dyDescent="0.25">
      <c r="B525" s="28"/>
      <c r="C525" s="28"/>
      <c r="D525" s="28"/>
      <c r="E525" s="28"/>
      <c r="F525" s="28"/>
      <c r="G525" s="28"/>
      <c r="H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c r="FY525" s="28"/>
      <c r="FZ525" s="28"/>
      <c r="GA525" s="28"/>
      <c r="GB525" s="28"/>
      <c r="GC525" s="28"/>
      <c r="GD525" s="28"/>
      <c r="GE525" s="28"/>
      <c r="GF525" s="28"/>
      <c r="GG525" s="28"/>
      <c r="GH525" s="28"/>
      <c r="GI525" s="28"/>
      <c r="GJ525" s="28"/>
      <c r="GK525" s="28"/>
      <c r="GL525" s="28"/>
      <c r="GM525" s="28"/>
      <c r="GN525" s="28"/>
      <c r="GO525" s="28"/>
      <c r="GP525" s="28"/>
      <c r="GQ525" s="28"/>
      <c r="GR525" s="28"/>
      <c r="GS525" s="28"/>
      <c r="GT525" s="28"/>
      <c r="GU525" s="28"/>
      <c r="GV525" s="28"/>
      <c r="GW525" s="28"/>
      <c r="GX525" s="28"/>
      <c r="GY525" s="28"/>
      <c r="GZ525" s="28"/>
      <c r="HA525" s="28"/>
      <c r="HB525" s="28"/>
      <c r="HC525" s="28"/>
      <c r="HD525" s="28"/>
      <c r="HE525" s="28"/>
      <c r="HF525" s="28"/>
      <c r="HG525" s="28"/>
      <c r="HH525" s="28"/>
      <c r="HI525" s="28"/>
      <c r="HJ525" s="28"/>
      <c r="HK525" s="28"/>
      <c r="HL525" s="28"/>
      <c r="HM525" s="28"/>
      <c r="HN525" s="28"/>
      <c r="HO525" s="28"/>
      <c r="HP525" s="28"/>
      <c r="HQ525" s="28"/>
      <c r="HR525" s="28"/>
      <c r="HS525" s="28"/>
      <c r="HT525" s="28"/>
      <c r="HU525" s="28"/>
      <c r="HV525" s="28"/>
      <c r="HW525" s="28"/>
      <c r="HX525" s="28"/>
      <c r="HY525" s="28"/>
      <c r="HZ525" s="28"/>
      <c r="IA525" s="28"/>
      <c r="IB525" s="28"/>
      <c r="IC525" s="28"/>
      <c r="ID525" s="28"/>
      <c r="IE525" s="28"/>
      <c r="IF525" s="28"/>
      <c r="IG525" s="28"/>
      <c r="IH525" s="28"/>
      <c r="II525" s="28"/>
      <c r="IJ525" s="28"/>
      <c r="IK525" s="28"/>
      <c r="IL525" s="28"/>
      <c r="IM525" s="28"/>
      <c r="IN525" s="28"/>
      <c r="IO525" s="28"/>
      <c r="IP525" s="28"/>
      <c r="IQ525" s="28"/>
      <c r="IR525" s="28"/>
    </row>
    <row r="526" spans="2:252" x14ac:dyDescent="0.25">
      <c r="B526" s="28"/>
      <c r="C526" s="28"/>
      <c r="D526" s="28"/>
      <c r="E526" s="28"/>
      <c r="F526" s="28"/>
      <c r="G526" s="28"/>
      <c r="H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c r="GG526" s="28"/>
      <c r="GH526" s="28"/>
      <c r="GI526" s="28"/>
      <c r="GJ526" s="28"/>
      <c r="GK526" s="28"/>
      <c r="GL526" s="28"/>
      <c r="GM526" s="28"/>
      <c r="GN526" s="28"/>
      <c r="GO526" s="28"/>
      <c r="GP526" s="28"/>
      <c r="GQ526" s="28"/>
      <c r="GR526" s="28"/>
      <c r="GS526" s="28"/>
      <c r="GT526" s="28"/>
      <c r="GU526" s="28"/>
      <c r="GV526" s="28"/>
      <c r="GW526" s="28"/>
      <c r="GX526" s="28"/>
      <c r="GY526" s="28"/>
      <c r="GZ526" s="28"/>
      <c r="HA526" s="28"/>
      <c r="HB526" s="28"/>
      <c r="HC526" s="28"/>
      <c r="HD526" s="28"/>
      <c r="HE526" s="28"/>
      <c r="HF526" s="28"/>
      <c r="HG526" s="28"/>
      <c r="HH526" s="28"/>
      <c r="HI526" s="28"/>
      <c r="HJ526" s="28"/>
      <c r="HK526" s="28"/>
      <c r="HL526" s="28"/>
      <c r="HM526" s="28"/>
      <c r="HN526" s="28"/>
      <c r="HO526" s="28"/>
      <c r="HP526" s="28"/>
      <c r="HQ526" s="28"/>
      <c r="HR526" s="28"/>
      <c r="HS526" s="28"/>
      <c r="HT526" s="28"/>
      <c r="HU526" s="28"/>
      <c r="HV526" s="28"/>
      <c r="HW526" s="28"/>
      <c r="HX526" s="28"/>
      <c r="HY526" s="28"/>
      <c r="HZ526" s="28"/>
      <c r="IA526" s="28"/>
      <c r="IB526" s="28"/>
      <c r="IC526" s="28"/>
      <c r="ID526" s="28"/>
      <c r="IE526" s="28"/>
      <c r="IF526" s="28"/>
      <c r="IG526" s="28"/>
      <c r="IH526" s="28"/>
      <c r="II526" s="28"/>
      <c r="IJ526" s="28"/>
      <c r="IK526" s="28"/>
      <c r="IL526" s="28"/>
      <c r="IM526" s="28"/>
      <c r="IN526" s="28"/>
      <c r="IO526" s="28"/>
      <c r="IP526" s="28"/>
      <c r="IQ526" s="28"/>
      <c r="IR526" s="28"/>
    </row>
    <row r="527" spans="2:252" x14ac:dyDescent="0.25">
      <c r="B527" s="28"/>
      <c r="C527" s="28"/>
      <c r="D527" s="28"/>
      <c r="E527" s="28"/>
      <c r="F527" s="28"/>
      <c r="G527" s="28"/>
      <c r="H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c r="FY527" s="28"/>
      <c r="FZ527" s="28"/>
      <c r="GA527" s="28"/>
      <c r="GB527" s="28"/>
      <c r="GC527" s="28"/>
      <c r="GD527" s="28"/>
      <c r="GE527" s="28"/>
      <c r="GF527" s="28"/>
      <c r="GG527" s="28"/>
      <c r="GH527" s="28"/>
      <c r="GI527" s="28"/>
      <c r="GJ527" s="28"/>
      <c r="GK527" s="28"/>
      <c r="GL527" s="28"/>
      <c r="GM527" s="28"/>
      <c r="GN527" s="28"/>
      <c r="GO527" s="28"/>
      <c r="GP527" s="28"/>
      <c r="GQ527" s="28"/>
      <c r="GR527" s="28"/>
      <c r="GS527" s="28"/>
      <c r="GT527" s="28"/>
      <c r="GU527" s="28"/>
      <c r="GV527" s="28"/>
      <c r="GW527" s="28"/>
      <c r="GX527" s="28"/>
      <c r="GY527" s="28"/>
      <c r="GZ527" s="28"/>
      <c r="HA527" s="28"/>
      <c r="HB527" s="28"/>
      <c r="HC527" s="28"/>
      <c r="HD527" s="28"/>
      <c r="HE527" s="28"/>
      <c r="HF527" s="28"/>
      <c r="HG527" s="28"/>
      <c r="HH527" s="28"/>
      <c r="HI527" s="28"/>
      <c r="HJ527" s="28"/>
      <c r="HK527" s="28"/>
      <c r="HL527" s="28"/>
      <c r="HM527" s="28"/>
      <c r="HN527" s="28"/>
      <c r="HO527" s="28"/>
      <c r="HP527" s="28"/>
      <c r="HQ527" s="28"/>
      <c r="HR527" s="28"/>
      <c r="HS527" s="28"/>
      <c r="HT527" s="28"/>
      <c r="HU527" s="28"/>
      <c r="HV527" s="28"/>
      <c r="HW527" s="28"/>
      <c r="HX527" s="28"/>
      <c r="HY527" s="28"/>
      <c r="HZ527" s="28"/>
      <c r="IA527" s="28"/>
      <c r="IB527" s="28"/>
      <c r="IC527" s="28"/>
      <c r="ID527" s="28"/>
      <c r="IE527" s="28"/>
      <c r="IF527" s="28"/>
      <c r="IG527" s="28"/>
      <c r="IH527" s="28"/>
      <c r="II527" s="28"/>
      <c r="IJ527" s="28"/>
      <c r="IK527" s="28"/>
      <c r="IL527" s="28"/>
      <c r="IM527" s="28"/>
      <c r="IN527" s="28"/>
      <c r="IO527" s="28"/>
      <c r="IP527" s="28"/>
      <c r="IQ527" s="28"/>
      <c r="IR527" s="28"/>
    </row>
    <row r="528" spans="2:252" x14ac:dyDescent="0.25">
      <c r="B528" s="28"/>
      <c r="C528" s="28"/>
      <c r="D528" s="28"/>
      <c r="E528" s="28"/>
      <c r="F528" s="28"/>
      <c r="G528" s="28"/>
      <c r="H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c r="FY528" s="28"/>
      <c r="FZ528" s="28"/>
      <c r="GA528" s="28"/>
      <c r="GB528" s="28"/>
      <c r="GC528" s="28"/>
      <c r="GD528" s="28"/>
      <c r="GE528" s="28"/>
      <c r="GF528" s="28"/>
      <c r="GG528" s="28"/>
      <c r="GH528" s="28"/>
      <c r="GI528" s="28"/>
      <c r="GJ528" s="28"/>
      <c r="GK528" s="28"/>
      <c r="GL528" s="28"/>
      <c r="GM528" s="28"/>
      <c r="GN528" s="28"/>
      <c r="GO528" s="28"/>
      <c r="GP528" s="28"/>
      <c r="GQ528" s="28"/>
      <c r="GR528" s="28"/>
      <c r="GS528" s="28"/>
      <c r="GT528" s="28"/>
      <c r="GU528" s="28"/>
      <c r="GV528" s="28"/>
      <c r="GW528" s="28"/>
      <c r="GX528" s="28"/>
      <c r="GY528" s="28"/>
      <c r="GZ528" s="28"/>
      <c r="HA528" s="28"/>
      <c r="HB528" s="28"/>
      <c r="HC528" s="28"/>
      <c r="HD528" s="28"/>
      <c r="HE528" s="28"/>
      <c r="HF528" s="28"/>
      <c r="HG528" s="28"/>
      <c r="HH528" s="28"/>
      <c r="HI528" s="28"/>
      <c r="HJ528" s="28"/>
      <c r="HK528" s="28"/>
      <c r="HL528" s="28"/>
      <c r="HM528" s="28"/>
      <c r="HN528" s="28"/>
      <c r="HO528" s="28"/>
      <c r="HP528" s="28"/>
      <c r="HQ528" s="28"/>
      <c r="HR528" s="28"/>
      <c r="HS528" s="28"/>
      <c r="HT528" s="28"/>
      <c r="HU528" s="28"/>
      <c r="HV528" s="28"/>
      <c r="HW528" s="28"/>
      <c r="HX528" s="28"/>
      <c r="HY528" s="28"/>
      <c r="HZ528" s="28"/>
      <c r="IA528" s="28"/>
      <c r="IB528" s="28"/>
      <c r="IC528" s="28"/>
      <c r="ID528" s="28"/>
      <c r="IE528" s="28"/>
      <c r="IF528" s="28"/>
      <c r="IG528" s="28"/>
      <c r="IH528" s="28"/>
      <c r="II528" s="28"/>
      <c r="IJ528" s="28"/>
      <c r="IK528" s="28"/>
      <c r="IL528" s="28"/>
      <c r="IM528" s="28"/>
      <c r="IN528" s="28"/>
      <c r="IO528" s="28"/>
      <c r="IP528" s="28"/>
      <c r="IQ528" s="28"/>
      <c r="IR528" s="28"/>
    </row>
    <row r="529" spans="2:252" x14ac:dyDescent="0.25">
      <c r="B529" s="28"/>
      <c r="C529" s="28"/>
      <c r="D529" s="28"/>
      <c r="E529" s="28"/>
      <c r="F529" s="28"/>
      <c r="G529" s="28"/>
      <c r="H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c r="FY529" s="28"/>
      <c r="FZ529" s="28"/>
      <c r="GA529" s="28"/>
      <c r="GB529" s="28"/>
      <c r="GC529" s="28"/>
      <c r="GD529" s="28"/>
      <c r="GE529" s="28"/>
      <c r="GF529" s="28"/>
      <c r="GG529" s="28"/>
      <c r="GH529" s="28"/>
      <c r="GI529" s="28"/>
      <c r="GJ529" s="28"/>
      <c r="GK529" s="28"/>
      <c r="GL529" s="28"/>
      <c r="GM529" s="28"/>
      <c r="GN529" s="28"/>
      <c r="GO529" s="28"/>
      <c r="GP529" s="28"/>
      <c r="GQ529" s="28"/>
      <c r="GR529" s="28"/>
      <c r="GS529" s="28"/>
      <c r="GT529" s="28"/>
      <c r="GU529" s="28"/>
      <c r="GV529" s="28"/>
      <c r="GW529" s="28"/>
      <c r="GX529" s="28"/>
      <c r="GY529" s="28"/>
      <c r="GZ529" s="28"/>
      <c r="HA529" s="28"/>
      <c r="HB529" s="28"/>
      <c r="HC529" s="28"/>
      <c r="HD529" s="28"/>
      <c r="HE529" s="28"/>
      <c r="HF529" s="28"/>
      <c r="HG529" s="28"/>
      <c r="HH529" s="28"/>
      <c r="HI529" s="28"/>
      <c r="HJ529" s="28"/>
      <c r="HK529" s="28"/>
      <c r="HL529" s="28"/>
      <c r="HM529" s="28"/>
      <c r="HN529" s="28"/>
      <c r="HO529" s="28"/>
      <c r="HP529" s="28"/>
      <c r="HQ529" s="28"/>
      <c r="HR529" s="28"/>
      <c r="HS529" s="28"/>
      <c r="HT529" s="28"/>
      <c r="HU529" s="28"/>
      <c r="HV529" s="28"/>
      <c r="HW529" s="28"/>
      <c r="HX529" s="28"/>
      <c r="HY529" s="28"/>
      <c r="HZ529" s="28"/>
      <c r="IA529" s="28"/>
      <c r="IB529" s="28"/>
      <c r="IC529" s="28"/>
      <c r="ID529" s="28"/>
      <c r="IE529" s="28"/>
      <c r="IF529" s="28"/>
      <c r="IG529" s="28"/>
      <c r="IH529" s="28"/>
      <c r="II529" s="28"/>
      <c r="IJ529" s="28"/>
      <c r="IK529" s="28"/>
      <c r="IL529" s="28"/>
      <c r="IM529" s="28"/>
      <c r="IN529" s="28"/>
      <c r="IO529" s="28"/>
      <c r="IP529" s="28"/>
      <c r="IQ529" s="28"/>
      <c r="IR529" s="28"/>
    </row>
    <row r="530" spans="2:252" x14ac:dyDescent="0.25">
      <c r="B530" s="28"/>
      <c r="C530" s="28"/>
      <c r="D530" s="28"/>
      <c r="E530" s="28"/>
      <c r="F530" s="28"/>
      <c r="G530" s="28"/>
      <c r="H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c r="FY530" s="28"/>
      <c r="FZ530" s="28"/>
      <c r="GA530" s="28"/>
      <c r="GB530" s="28"/>
      <c r="GC530" s="28"/>
      <c r="GD530" s="28"/>
      <c r="GE530" s="28"/>
      <c r="GF530" s="28"/>
      <c r="GG530" s="28"/>
      <c r="GH530" s="28"/>
      <c r="GI530" s="28"/>
      <c r="GJ530" s="28"/>
      <c r="GK530" s="28"/>
      <c r="GL530" s="28"/>
      <c r="GM530" s="28"/>
      <c r="GN530" s="28"/>
      <c r="GO530" s="28"/>
      <c r="GP530" s="28"/>
      <c r="GQ530" s="28"/>
      <c r="GR530" s="28"/>
      <c r="GS530" s="28"/>
      <c r="GT530" s="28"/>
      <c r="GU530" s="28"/>
      <c r="GV530" s="28"/>
      <c r="GW530" s="28"/>
      <c r="GX530" s="28"/>
      <c r="GY530" s="28"/>
      <c r="GZ530" s="28"/>
      <c r="HA530" s="28"/>
      <c r="HB530" s="28"/>
      <c r="HC530" s="28"/>
      <c r="HD530" s="28"/>
      <c r="HE530" s="28"/>
      <c r="HF530" s="28"/>
      <c r="HG530" s="28"/>
      <c r="HH530" s="28"/>
      <c r="HI530" s="28"/>
      <c r="HJ530" s="28"/>
      <c r="HK530" s="28"/>
      <c r="HL530" s="28"/>
      <c r="HM530" s="28"/>
      <c r="HN530" s="28"/>
      <c r="HO530" s="28"/>
      <c r="HP530" s="28"/>
      <c r="HQ530" s="28"/>
      <c r="HR530" s="28"/>
      <c r="HS530" s="28"/>
      <c r="HT530" s="28"/>
      <c r="HU530" s="28"/>
      <c r="HV530" s="28"/>
      <c r="HW530" s="28"/>
      <c r="HX530" s="28"/>
      <c r="HY530" s="28"/>
      <c r="HZ530" s="28"/>
      <c r="IA530" s="28"/>
      <c r="IB530" s="28"/>
      <c r="IC530" s="28"/>
      <c r="ID530" s="28"/>
      <c r="IE530" s="28"/>
      <c r="IF530" s="28"/>
      <c r="IG530" s="28"/>
      <c r="IH530" s="28"/>
      <c r="II530" s="28"/>
      <c r="IJ530" s="28"/>
      <c r="IK530" s="28"/>
      <c r="IL530" s="28"/>
      <c r="IM530" s="28"/>
      <c r="IN530" s="28"/>
      <c r="IO530" s="28"/>
      <c r="IP530" s="28"/>
      <c r="IQ530" s="28"/>
      <c r="IR530" s="28"/>
    </row>
    <row r="531" spans="2:252" x14ac:dyDescent="0.25">
      <c r="B531" s="28"/>
      <c r="C531" s="28"/>
      <c r="D531" s="28"/>
      <c r="E531" s="28"/>
      <c r="F531" s="28"/>
      <c r="G531" s="28"/>
      <c r="H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c r="FY531" s="28"/>
      <c r="FZ531" s="28"/>
      <c r="GA531" s="28"/>
      <c r="GB531" s="28"/>
      <c r="GC531" s="28"/>
      <c r="GD531" s="28"/>
      <c r="GE531" s="28"/>
      <c r="GF531" s="28"/>
      <c r="GG531" s="28"/>
      <c r="GH531" s="28"/>
      <c r="GI531" s="28"/>
      <c r="GJ531" s="28"/>
      <c r="GK531" s="28"/>
      <c r="GL531" s="28"/>
      <c r="GM531" s="28"/>
      <c r="GN531" s="28"/>
      <c r="GO531" s="28"/>
      <c r="GP531" s="28"/>
      <c r="GQ531" s="28"/>
      <c r="GR531" s="28"/>
      <c r="GS531" s="28"/>
      <c r="GT531" s="28"/>
      <c r="GU531" s="28"/>
      <c r="GV531" s="28"/>
      <c r="GW531" s="28"/>
      <c r="GX531" s="28"/>
      <c r="GY531" s="28"/>
      <c r="GZ531" s="28"/>
      <c r="HA531" s="28"/>
      <c r="HB531" s="28"/>
      <c r="HC531" s="28"/>
      <c r="HD531" s="28"/>
      <c r="HE531" s="28"/>
      <c r="HF531" s="28"/>
      <c r="HG531" s="28"/>
      <c r="HH531" s="28"/>
      <c r="HI531" s="28"/>
      <c r="HJ531" s="28"/>
      <c r="HK531" s="28"/>
      <c r="HL531" s="28"/>
      <c r="HM531" s="28"/>
      <c r="HN531" s="28"/>
      <c r="HO531" s="28"/>
      <c r="HP531" s="28"/>
      <c r="HQ531" s="28"/>
      <c r="HR531" s="28"/>
      <c r="HS531" s="28"/>
      <c r="HT531" s="28"/>
      <c r="HU531" s="28"/>
      <c r="HV531" s="28"/>
      <c r="HW531" s="28"/>
      <c r="HX531" s="28"/>
      <c r="HY531" s="28"/>
      <c r="HZ531" s="28"/>
      <c r="IA531" s="28"/>
      <c r="IB531" s="28"/>
      <c r="IC531" s="28"/>
      <c r="ID531" s="28"/>
      <c r="IE531" s="28"/>
      <c r="IF531" s="28"/>
      <c r="IG531" s="28"/>
      <c r="IH531" s="28"/>
      <c r="II531" s="28"/>
      <c r="IJ531" s="28"/>
      <c r="IK531" s="28"/>
      <c r="IL531" s="28"/>
      <c r="IM531" s="28"/>
      <c r="IN531" s="28"/>
      <c r="IO531" s="28"/>
      <c r="IP531" s="28"/>
      <c r="IQ531" s="28"/>
      <c r="IR531" s="28"/>
    </row>
    <row r="532" spans="2:252" x14ac:dyDescent="0.25">
      <c r="B532" s="28"/>
      <c r="C532" s="28"/>
      <c r="D532" s="28"/>
      <c r="E532" s="28"/>
      <c r="F532" s="28"/>
      <c r="G532" s="28"/>
      <c r="H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c r="FY532" s="28"/>
      <c r="FZ532" s="28"/>
      <c r="GA532" s="28"/>
      <c r="GB532" s="28"/>
      <c r="GC532" s="28"/>
      <c r="GD532" s="28"/>
      <c r="GE532" s="28"/>
      <c r="GF532" s="28"/>
      <c r="GG532" s="28"/>
      <c r="GH532" s="28"/>
      <c r="GI532" s="28"/>
      <c r="GJ532" s="28"/>
      <c r="GK532" s="28"/>
      <c r="GL532" s="28"/>
      <c r="GM532" s="28"/>
      <c r="GN532" s="28"/>
      <c r="GO532" s="28"/>
      <c r="GP532" s="28"/>
      <c r="GQ532" s="28"/>
      <c r="GR532" s="28"/>
      <c r="GS532" s="28"/>
      <c r="GT532" s="28"/>
      <c r="GU532" s="28"/>
      <c r="GV532" s="28"/>
      <c r="GW532" s="28"/>
      <c r="GX532" s="28"/>
      <c r="GY532" s="28"/>
      <c r="GZ532" s="28"/>
      <c r="HA532" s="28"/>
      <c r="HB532" s="28"/>
      <c r="HC532" s="28"/>
      <c r="HD532" s="28"/>
      <c r="HE532" s="28"/>
      <c r="HF532" s="28"/>
      <c r="HG532" s="28"/>
      <c r="HH532" s="28"/>
      <c r="HI532" s="28"/>
      <c r="HJ532" s="28"/>
      <c r="HK532" s="28"/>
      <c r="HL532" s="28"/>
      <c r="HM532" s="28"/>
      <c r="HN532" s="28"/>
      <c r="HO532" s="28"/>
      <c r="HP532" s="28"/>
      <c r="HQ532" s="28"/>
      <c r="HR532" s="28"/>
      <c r="HS532" s="28"/>
      <c r="HT532" s="28"/>
      <c r="HU532" s="28"/>
      <c r="HV532" s="28"/>
      <c r="HW532" s="28"/>
      <c r="HX532" s="28"/>
      <c r="HY532" s="28"/>
      <c r="HZ532" s="28"/>
      <c r="IA532" s="28"/>
      <c r="IB532" s="28"/>
      <c r="IC532" s="28"/>
      <c r="ID532" s="28"/>
      <c r="IE532" s="28"/>
      <c r="IF532" s="28"/>
      <c r="IG532" s="28"/>
      <c r="IH532" s="28"/>
      <c r="II532" s="28"/>
      <c r="IJ532" s="28"/>
      <c r="IK532" s="28"/>
      <c r="IL532" s="28"/>
      <c r="IM532" s="28"/>
      <c r="IN532" s="28"/>
      <c r="IO532" s="28"/>
      <c r="IP532" s="28"/>
      <c r="IQ532" s="28"/>
      <c r="IR532" s="28"/>
    </row>
    <row r="533" spans="2:252" x14ac:dyDescent="0.25">
      <c r="B533" s="28"/>
      <c r="C533" s="28"/>
      <c r="D533" s="28"/>
      <c r="E533" s="28"/>
      <c r="F533" s="28"/>
      <c r="G533" s="28"/>
      <c r="H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c r="FY533" s="28"/>
      <c r="FZ533" s="28"/>
      <c r="GA533" s="28"/>
      <c r="GB533" s="28"/>
      <c r="GC533" s="28"/>
      <c r="GD533" s="28"/>
      <c r="GE533" s="28"/>
      <c r="GF533" s="28"/>
      <c r="GG533" s="28"/>
      <c r="GH533" s="28"/>
      <c r="GI533" s="28"/>
      <c r="GJ533" s="28"/>
      <c r="GK533" s="28"/>
      <c r="GL533" s="28"/>
      <c r="GM533" s="28"/>
      <c r="GN533" s="28"/>
      <c r="GO533" s="28"/>
      <c r="GP533" s="28"/>
      <c r="GQ533" s="28"/>
      <c r="GR533" s="28"/>
      <c r="GS533" s="28"/>
      <c r="GT533" s="28"/>
      <c r="GU533" s="28"/>
      <c r="GV533" s="28"/>
      <c r="GW533" s="28"/>
      <c r="GX533" s="28"/>
      <c r="GY533" s="28"/>
      <c r="GZ533" s="28"/>
      <c r="HA533" s="28"/>
      <c r="HB533" s="28"/>
      <c r="HC533" s="28"/>
      <c r="HD533" s="28"/>
      <c r="HE533" s="28"/>
      <c r="HF533" s="28"/>
      <c r="HG533" s="28"/>
      <c r="HH533" s="28"/>
      <c r="HI533" s="28"/>
      <c r="HJ533" s="28"/>
      <c r="HK533" s="28"/>
      <c r="HL533" s="28"/>
      <c r="HM533" s="28"/>
      <c r="HN533" s="28"/>
      <c r="HO533" s="28"/>
      <c r="HP533" s="28"/>
      <c r="HQ533" s="28"/>
      <c r="HR533" s="28"/>
      <c r="HS533" s="28"/>
      <c r="HT533" s="28"/>
      <c r="HU533" s="28"/>
      <c r="HV533" s="28"/>
      <c r="HW533" s="28"/>
      <c r="HX533" s="28"/>
      <c r="HY533" s="28"/>
      <c r="HZ533" s="28"/>
      <c r="IA533" s="28"/>
      <c r="IB533" s="28"/>
      <c r="IC533" s="28"/>
      <c r="ID533" s="28"/>
      <c r="IE533" s="28"/>
      <c r="IF533" s="28"/>
      <c r="IG533" s="28"/>
      <c r="IH533" s="28"/>
      <c r="II533" s="28"/>
      <c r="IJ533" s="28"/>
      <c r="IK533" s="28"/>
      <c r="IL533" s="28"/>
      <c r="IM533" s="28"/>
      <c r="IN533" s="28"/>
      <c r="IO533" s="28"/>
      <c r="IP533" s="28"/>
      <c r="IQ533" s="28"/>
      <c r="IR533" s="28"/>
    </row>
    <row r="534" spans="2:252" x14ac:dyDescent="0.25">
      <c r="B534" s="28"/>
      <c r="C534" s="28"/>
      <c r="D534" s="28"/>
      <c r="E534" s="28"/>
      <c r="F534" s="28"/>
      <c r="G534" s="28"/>
      <c r="H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c r="FY534" s="28"/>
      <c r="FZ534" s="28"/>
      <c r="GA534" s="28"/>
      <c r="GB534" s="28"/>
      <c r="GC534" s="28"/>
      <c r="GD534" s="28"/>
      <c r="GE534" s="28"/>
      <c r="GF534" s="28"/>
      <c r="GG534" s="28"/>
      <c r="GH534" s="28"/>
      <c r="GI534" s="28"/>
      <c r="GJ534" s="28"/>
      <c r="GK534" s="28"/>
      <c r="GL534" s="28"/>
      <c r="GM534" s="28"/>
      <c r="GN534" s="28"/>
      <c r="GO534" s="28"/>
      <c r="GP534" s="28"/>
      <c r="GQ534" s="28"/>
      <c r="GR534" s="28"/>
      <c r="GS534" s="28"/>
      <c r="GT534" s="28"/>
      <c r="GU534" s="28"/>
      <c r="GV534" s="28"/>
      <c r="GW534" s="28"/>
      <c r="GX534" s="28"/>
      <c r="GY534" s="28"/>
      <c r="GZ534" s="28"/>
      <c r="HA534" s="28"/>
      <c r="HB534" s="28"/>
      <c r="HC534" s="28"/>
      <c r="HD534" s="28"/>
      <c r="HE534" s="28"/>
      <c r="HF534" s="28"/>
      <c r="HG534" s="28"/>
      <c r="HH534" s="28"/>
      <c r="HI534" s="28"/>
      <c r="HJ534" s="28"/>
      <c r="HK534" s="28"/>
      <c r="HL534" s="28"/>
      <c r="HM534" s="28"/>
      <c r="HN534" s="28"/>
      <c r="HO534" s="28"/>
      <c r="HP534" s="28"/>
      <c r="HQ534" s="28"/>
      <c r="HR534" s="28"/>
      <c r="HS534" s="28"/>
      <c r="HT534" s="28"/>
      <c r="HU534" s="28"/>
      <c r="HV534" s="28"/>
      <c r="HW534" s="28"/>
      <c r="HX534" s="28"/>
      <c r="HY534" s="28"/>
      <c r="HZ534" s="28"/>
      <c r="IA534" s="28"/>
      <c r="IB534" s="28"/>
      <c r="IC534" s="28"/>
      <c r="ID534" s="28"/>
      <c r="IE534" s="28"/>
      <c r="IF534" s="28"/>
      <c r="IG534" s="28"/>
      <c r="IH534" s="28"/>
      <c r="II534" s="28"/>
      <c r="IJ534" s="28"/>
      <c r="IK534" s="28"/>
      <c r="IL534" s="28"/>
      <c r="IM534" s="28"/>
      <c r="IN534" s="28"/>
      <c r="IO534" s="28"/>
      <c r="IP534" s="28"/>
      <c r="IQ534" s="28"/>
      <c r="IR534" s="28"/>
    </row>
    <row r="535" spans="2:252" x14ac:dyDescent="0.25">
      <c r="B535" s="28"/>
      <c r="C535" s="28"/>
      <c r="D535" s="28"/>
      <c r="E535" s="28"/>
      <c r="F535" s="28"/>
      <c r="G535" s="28"/>
      <c r="H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c r="FY535" s="28"/>
      <c r="FZ535" s="28"/>
      <c r="GA535" s="28"/>
      <c r="GB535" s="28"/>
      <c r="GC535" s="28"/>
      <c r="GD535" s="28"/>
      <c r="GE535" s="28"/>
      <c r="GF535" s="28"/>
      <c r="GG535" s="28"/>
      <c r="GH535" s="28"/>
      <c r="GI535" s="28"/>
      <c r="GJ535" s="28"/>
      <c r="GK535" s="28"/>
      <c r="GL535" s="28"/>
      <c r="GM535" s="28"/>
      <c r="GN535" s="28"/>
      <c r="GO535" s="28"/>
      <c r="GP535" s="28"/>
      <c r="GQ535" s="28"/>
      <c r="GR535" s="28"/>
      <c r="GS535" s="28"/>
      <c r="GT535" s="28"/>
      <c r="GU535" s="28"/>
      <c r="GV535" s="28"/>
      <c r="GW535" s="28"/>
      <c r="GX535" s="28"/>
      <c r="GY535" s="28"/>
      <c r="GZ535" s="28"/>
      <c r="HA535" s="28"/>
      <c r="HB535" s="28"/>
      <c r="HC535" s="28"/>
      <c r="HD535" s="28"/>
      <c r="HE535" s="28"/>
      <c r="HF535" s="28"/>
      <c r="HG535" s="28"/>
      <c r="HH535" s="28"/>
      <c r="HI535" s="28"/>
      <c r="HJ535" s="28"/>
      <c r="HK535" s="28"/>
      <c r="HL535" s="28"/>
      <c r="HM535" s="28"/>
      <c r="HN535" s="28"/>
      <c r="HO535" s="28"/>
      <c r="HP535" s="28"/>
      <c r="HQ535" s="28"/>
      <c r="HR535" s="28"/>
      <c r="HS535" s="28"/>
      <c r="HT535" s="28"/>
      <c r="HU535" s="28"/>
      <c r="HV535" s="28"/>
      <c r="HW535" s="28"/>
      <c r="HX535" s="28"/>
      <c r="HY535" s="28"/>
      <c r="HZ535" s="28"/>
      <c r="IA535" s="28"/>
      <c r="IB535" s="28"/>
      <c r="IC535" s="28"/>
      <c r="ID535" s="28"/>
      <c r="IE535" s="28"/>
      <c r="IF535" s="28"/>
      <c r="IG535" s="28"/>
      <c r="IH535" s="28"/>
      <c r="II535" s="28"/>
      <c r="IJ535" s="28"/>
      <c r="IK535" s="28"/>
      <c r="IL535" s="28"/>
      <c r="IM535" s="28"/>
      <c r="IN535" s="28"/>
      <c r="IO535" s="28"/>
      <c r="IP535" s="28"/>
      <c r="IQ535" s="28"/>
      <c r="IR535" s="28"/>
    </row>
    <row r="536" spans="2:252" x14ac:dyDescent="0.25">
      <c r="B536" s="28"/>
      <c r="C536" s="28"/>
      <c r="D536" s="28"/>
      <c r="E536" s="28"/>
      <c r="F536" s="28"/>
      <c r="G536" s="28"/>
      <c r="H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c r="FY536" s="28"/>
      <c r="FZ536" s="28"/>
      <c r="GA536" s="28"/>
      <c r="GB536" s="28"/>
      <c r="GC536" s="28"/>
      <c r="GD536" s="28"/>
      <c r="GE536" s="28"/>
      <c r="GF536" s="28"/>
      <c r="GG536" s="28"/>
      <c r="GH536" s="28"/>
      <c r="GI536" s="28"/>
      <c r="GJ536" s="28"/>
      <c r="GK536" s="28"/>
      <c r="GL536" s="28"/>
      <c r="GM536" s="28"/>
      <c r="GN536" s="28"/>
      <c r="GO536" s="28"/>
      <c r="GP536" s="28"/>
      <c r="GQ536" s="28"/>
      <c r="GR536" s="28"/>
      <c r="GS536" s="28"/>
      <c r="GT536" s="28"/>
      <c r="GU536" s="28"/>
      <c r="GV536" s="28"/>
      <c r="GW536" s="28"/>
      <c r="GX536" s="28"/>
      <c r="GY536" s="28"/>
      <c r="GZ536" s="28"/>
      <c r="HA536" s="28"/>
      <c r="HB536" s="28"/>
      <c r="HC536" s="28"/>
      <c r="HD536" s="28"/>
      <c r="HE536" s="28"/>
      <c r="HF536" s="28"/>
      <c r="HG536" s="28"/>
      <c r="HH536" s="28"/>
      <c r="HI536" s="28"/>
      <c r="HJ536" s="28"/>
      <c r="HK536" s="28"/>
      <c r="HL536" s="28"/>
      <c r="HM536" s="28"/>
      <c r="HN536" s="28"/>
      <c r="HO536" s="28"/>
      <c r="HP536" s="28"/>
      <c r="HQ536" s="28"/>
      <c r="HR536" s="28"/>
      <c r="HS536" s="28"/>
      <c r="HT536" s="28"/>
      <c r="HU536" s="28"/>
      <c r="HV536" s="28"/>
      <c r="HW536" s="28"/>
      <c r="HX536" s="28"/>
      <c r="HY536" s="28"/>
      <c r="HZ536" s="28"/>
      <c r="IA536" s="28"/>
      <c r="IB536" s="28"/>
      <c r="IC536" s="28"/>
      <c r="ID536" s="28"/>
      <c r="IE536" s="28"/>
      <c r="IF536" s="28"/>
      <c r="IG536" s="28"/>
      <c r="IH536" s="28"/>
      <c r="II536" s="28"/>
      <c r="IJ536" s="28"/>
      <c r="IK536" s="28"/>
      <c r="IL536" s="28"/>
      <c r="IM536" s="28"/>
      <c r="IN536" s="28"/>
      <c r="IO536" s="28"/>
      <c r="IP536" s="28"/>
      <c r="IQ536" s="28"/>
      <c r="IR536" s="28"/>
    </row>
    <row r="537" spans="2:252" x14ac:dyDescent="0.25">
      <c r="B537" s="28"/>
      <c r="C537" s="28"/>
      <c r="D537" s="28"/>
      <c r="E537" s="28"/>
      <c r="F537" s="28"/>
      <c r="G537" s="28"/>
      <c r="H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c r="FY537" s="28"/>
      <c r="FZ537" s="28"/>
      <c r="GA537" s="28"/>
      <c r="GB537" s="28"/>
      <c r="GC537" s="28"/>
      <c r="GD537" s="28"/>
      <c r="GE537" s="28"/>
      <c r="GF537" s="28"/>
      <c r="GG537" s="28"/>
      <c r="GH537" s="28"/>
      <c r="GI537" s="28"/>
      <c r="GJ537" s="28"/>
      <c r="GK537" s="28"/>
      <c r="GL537" s="28"/>
      <c r="GM537" s="28"/>
      <c r="GN537" s="28"/>
      <c r="GO537" s="28"/>
      <c r="GP537" s="28"/>
      <c r="GQ537" s="28"/>
      <c r="GR537" s="28"/>
      <c r="GS537" s="28"/>
      <c r="GT537" s="28"/>
      <c r="GU537" s="28"/>
      <c r="GV537" s="28"/>
      <c r="GW537" s="28"/>
      <c r="GX537" s="28"/>
      <c r="GY537" s="28"/>
      <c r="GZ537" s="28"/>
      <c r="HA537" s="28"/>
      <c r="HB537" s="28"/>
      <c r="HC537" s="28"/>
      <c r="HD537" s="28"/>
      <c r="HE537" s="28"/>
      <c r="HF537" s="28"/>
      <c r="HG537" s="28"/>
      <c r="HH537" s="28"/>
      <c r="HI537" s="28"/>
      <c r="HJ537" s="28"/>
      <c r="HK537" s="28"/>
      <c r="HL537" s="28"/>
      <c r="HM537" s="28"/>
      <c r="HN537" s="28"/>
      <c r="HO537" s="28"/>
      <c r="HP537" s="28"/>
      <c r="HQ537" s="28"/>
      <c r="HR537" s="28"/>
      <c r="HS537" s="28"/>
      <c r="HT537" s="28"/>
      <c r="HU537" s="28"/>
      <c r="HV537" s="28"/>
      <c r="HW537" s="28"/>
      <c r="HX537" s="28"/>
      <c r="HY537" s="28"/>
      <c r="HZ537" s="28"/>
      <c r="IA537" s="28"/>
      <c r="IB537" s="28"/>
      <c r="IC537" s="28"/>
      <c r="ID537" s="28"/>
      <c r="IE537" s="28"/>
      <c r="IF537" s="28"/>
      <c r="IG537" s="28"/>
      <c r="IH537" s="28"/>
      <c r="II537" s="28"/>
      <c r="IJ537" s="28"/>
      <c r="IK537" s="28"/>
      <c r="IL537" s="28"/>
      <c r="IM537" s="28"/>
      <c r="IN537" s="28"/>
      <c r="IO537" s="28"/>
      <c r="IP537" s="28"/>
      <c r="IQ537" s="28"/>
      <c r="IR537" s="28"/>
    </row>
    <row r="538" spans="2:252" x14ac:dyDescent="0.25">
      <c r="B538" s="28"/>
      <c r="C538" s="28"/>
      <c r="D538" s="28"/>
      <c r="E538" s="28"/>
      <c r="F538" s="28"/>
      <c r="G538" s="28"/>
      <c r="H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c r="FY538" s="28"/>
      <c r="FZ538" s="28"/>
      <c r="GA538" s="28"/>
      <c r="GB538" s="28"/>
      <c r="GC538" s="28"/>
      <c r="GD538" s="28"/>
      <c r="GE538" s="28"/>
      <c r="GF538" s="28"/>
      <c r="GG538" s="28"/>
      <c r="GH538" s="28"/>
      <c r="GI538" s="28"/>
      <c r="GJ538" s="28"/>
      <c r="GK538" s="28"/>
      <c r="GL538" s="28"/>
      <c r="GM538" s="28"/>
      <c r="GN538" s="28"/>
      <c r="GO538" s="28"/>
      <c r="GP538" s="28"/>
      <c r="GQ538" s="28"/>
      <c r="GR538" s="28"/>
      <c r="GS538" s="28"/>
      <c r="GT538" s="28"/>
      <c r="GU538" s="28"/>
      <c r="GV538" s="28"/>
      <c r="GW538" s="28"/>
      <c r="GX538" s="28"/>
      <c r="GY538" s="28"/>
      <c r="GZ538" s="28"/>
      <c r="HA538" s="28"/>
      <c r="HB538" s="28"/>
      <c r="HC538" s="28"/>
      <c r="HD538" s="28"/>
      <c r="HE538" s="28"/>
      <c r="HF538" s="28"/>
      <c r="HG538" s="28"/>
      <c r="HH538" s="28"/>
      <c r="HI538" s="28"/>
      <c r="HJ538" s="28"/>
      <c r="HK538" s="28"/>
      <c r="HL538" s="28"/>
      <c r="HM538" s="28"/>
      <c r="HN538" s="28"/>
      <c r="HO538" s="28"/>
      <c r="HP538" s="28"/>
      <c r="HQ538" s="28"/>
      <c r="HR538" s="28"/>
      <c r="HS538" s="28"/>
      <c r="HT538" s="28"/>
      <c r="HU538" s="28"/>
      <c r="HV538" s="28"/>
      <c r="HW538" s="28"/>
      <c r="HX538" s="28"/>
      <c r="HY538" s="28"/>
      <c r="HZ538" s="28"/>
      <c r="IA538" s="28"/>
      <c r="IB538" s="28"/>
      <c r="IC538" s="28"/>
      <c r="ID538" s="28"/>
      <c r="IE538" s="28"/>
      <c r="IF538" s="28"/>
      <c r="IG538" s="28"/>
      <c r="IH538" s="28"/>
      <c r="II538" s="28"/>
      <c r="IJ538" s="28"/>
      <c r="IK538" s="28"/>
      <c r="IL538" s="28"/>
      <c r="IM538" s="28"/>
      <c r="IN538" s="28"/>
      <c r="IO538" s="28"/>
      <c r="IP538" s="28"/>
      <c r="IQ538" s="28"/>
      <c r="IR538" s="28"/>
    </row>
    <row r="539" spans="2:252" x14ac:dyDescent="0.25">
      <c r="B539" s="28"/>
      <c r="C539" s="28"/>
      <c r="D539" s="28"/>
      <c r="E539" s="28"/>
      <c r="F539" s="28"/>
      <c r="G539" s="28"/>
      <c r="H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c r="FY539" s="28"/>
      <c r="FZ539" s="28"/>
      <c r="GA539" s="28"/>
      <c r="GB539" s="28"/>
      <c r="GC539" s="28"/>
      <c r="GD539" s="28"/>
      <c r="GE539" s="28"/>
      <c r="GF539" s="28"/>
      <c r="GG539" s="28"/>
      <c r="GH539" s="28"/>
      <c r="GI539" s="28"/>
      <c r="GJ539" s="28"/>
      <c r="GK539" s="28"/>
      <c r="GL539" s="28"/>
      <c r="GM539" s="28"/>
      <c r="GN539" s="28"/>
      <c r="GO539" s="28"/>
      <c r="GP539" s="28"/>
      <c r="GQ539" s="28"/>
      <c r="GR539" s="28"/>
      <c r="GS539" s="28"/>
      <c r="GT539" s="28"/>
      <c r="GU539" s="28"/>
      <c r="GV539" s="28"/>
      <c r="GW539" s="28"/>
      <c r="GX539" s="28"/>
      <c r="GY539" s="28"/>
      <c r="GZ539" s="28"/>
      <c r="HA539" s="28"/>
      <c r="HB539" s="28"/>
      <c r="HC539" s="28"/>
      <c r="HD539" s="28"/>
      <c r="HE539" s="28"/>
      <c r="HF539" s="28"/>
      <c r="HG539" s="28"/>
      <c r="HH539" s="28"/>
      <c r="HI539" s="28"/>
      <c r="HJ539" s="28"/>
      <c r="HK539" s="28"/>
      <c r="HL539" s="28"/>
      <c r="HM539" s="28"/>
      <c r="HN539" s="28"/>
      <c r="HO539" s="28"/>
      <c r="HP539" s="28"/>
      <c r="HQ539" s="28"/>
      <c r="HR539" s="28"/>
      <c r="HS539" s="28"/>
      <c r="HT539" s="28"/>
      <c r="HU539" s="28"/>
      <c r="HV539" s="28"/>
      <c r="HW539" s="28"/>
      <c r="HX539" s="28"/>
      <c r="HY539" s="28"/>
      <c r="HZ539" s="28"/>
      <c r="IA539" s="28"/>
      <c r="IB539" s="28"/>
      <c r="IC539" s="28"/>
      <c r="ID539" s="28"/>
      <c r="IE539" s="28"/>
      <c r="IF539" s="28"/>
      <c r="IG539" s="28"/>
      <c r="IH539" s="28"/>
      <c r="II539" s="28"/>
      <c r="IJ539" s="28"/>
      <c r="IK539" s="28"/>
      <c r="IL539" s="28"/>
      <c r="IM539" s="28"/>
      <c r="IN539" s="28"/>
      <c r="IO539" s="28"/>
      <c r="IP539" s="28"/>
      <c r="IQ539" s="28"/>
      <c r="IR539" s="28"/>
    </row>
    <row r="540" spans="2:252" x14ac:dyDescent="0.25">
      <c r="B540" s="28"/>
      <c r="C540" s="28"/>
      <c r="D540" s="28"/>
      <c r="E540" s="28"/>
      <c r="F540" s="28"/>
      <c r="G540" s="28"/>
      <c r="H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c r="FY540" s="28"/>
      <c r="FZ540" s="28"/>
      <c r="GA540" s="28"/>
      <c r="GB540" s="28"/>
      <c r="GC540" s="28"/>
      <c r="GD540" s="28"/>
      <c r="GE540" s="28"/>
      <c r="GF540" s="28"/>
      <c r="GG540" s="28"/>
      <c r="GH540" s="28"/>
      <c r="GI540" s="28"/>
      <c r="GJ540" s="28"/>
      <c r="GK540" s="28"/>
      <c r="GL540" s="28"/>
      <c r="GM540" s="28"/>
      <c r="GN540" s="28"/>
      <c r="GO540" s="28"/>
      <c r="GP540" s="28"/>
      <c r="GQ540" s="28"/>
      <c r="GR540" s="28"/>
      <c r="GS540" s="28"/>
      <c r="GT540" s="28"/>
      <c r="GU540" s="28"/>
      <c r="GV540" s="28"/>
      <c r="GW540" s="28"/>
      <c r="GX540" s="28"/>
      <c r="GY540" s="28"/>
      <c r="GZ540" s="28"/>
      <c r="HA540" s="28"/>
      <c r="HB540" s="28"/>
      <c r="HC540" s="28"/>
      <c r="HD540" s="28"/>
      <c r="HE540" s="28"/>
      <c r="HF540" s="28"/>
      <c r="HG540" s="28"/>
      <c r="HH540" s="28"/>
      <c r="HI540" s="28"/>
      <c r="HJ540" s="28"/>
      <c r="HK540" s="28"/>
      <c r="HL540" s="28"/>
      <c r="HM540" s="28"/>
      <c r="HN540" s="28"/>
      <c r="HO540" s="28"/>
      <c r="HP540" s="28"/>
      <c r="HQ540" s="28"/>
      <c r="HR540" s="28"/>
      <c r="HS540" s="28"/>
      <c r="HT540" s="28"/>
      <c r="HU540" s="28"/>
      <c r="HV540" s="28"/>
      <c r="HW540" s="28"/>
      <c r="HX540" s="28"/>
      <c r="HY540" s="28"/>
      <c r="HZ540" s="28"/>
      <c r="IA540" s="28"/>
      <c r="IB540" s="28"/>
      <c r="IC540" s="28"/>
      <c r="ID540" s="28"/>
      <c r="IE540" s="28"/>
      <c r="IF540" s="28"/>
      <c r="IG540" s="28"/>
      <c r="IH540" s="28"/>
      <c r="II540" s="28"/>
      <c r="IJ540" s="28"/>
      <c r="IK540" s="28"/>
      <c r="IL540" s="28"/>
      <c r="IM540" s="28"/>
      <c r="IN540" s="28"/>
      <c r="IO540" s="28"/>
      <c r="IP540" s="28"/>
      <c r="IQ540" s="28"/>
      <c r="IR540" s="28"/>
    </row>
    <row r="541" spans="2:252" x14ac:dyDescent="0.25">
      <c r="B541" s="28"/>
      <c r="C541" s="28"/>
      <c r="D541" s="28"/>
      <c r="E541" s="28"/>
      <c r="F541" s="28"/>
      <c r="G541" s="28"/>
      <c r="H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c r="FY541" s="28"/>
      <c r="FZ541" s="28"/>
      <c r="GA541" s="28"/>
      <c r="GB541" s="28"/>
      <c r="GC541" s="28"/>
      <c r="GD541" s="28"/>
      <c r="GE541" s="28"/>
      <c r="GF541" s="28"/>
      <c r="GG541" s="28"/>
      <c r="GH541" s="28"/>
      <c r="GI541" s="28"/>
      <c r="GJ541" s="28"/>
      <c r="GK541" s="28"/>
      <c r="GL541" s="28"/>
      <c r="GM541" s="28"/>
      <c r="GN541" s="28"/>
      <c r="GO541" s="28"/>
      <c r="GP541" s="28"/>
      <c r="GQ541" s="28"/>
      <c r="GR541" s="28"/>
      <c r="GS541" s="28"/>
      <c r="GT541" s="28"/>
      <c r="GU541" s="28"/>
      <c r="GV541" s="28"/>
      <c r="GW541" s="28"/>
      <c r="GX541" s="28"/>
      <c r="GY541" s="28"/>
      <c r="GZ541" s="28"/>
      <c r="HA541" s="28"/>
      <c r="HB541" s="28"/>
      <c r="HC541" s="28"/>
      <c r="HD541" s="28"/>
      <c r="HE541" s="28"/>
      <c r="HF541" s="28"/>
      <c r="HG541" s="28"/>
      <c r="HH541" s="28"/>
      <c r="HI541" s="28"/>
      <c r="HJ541" s="28"/>
      <c r="HK541" s="28"/>
      <c r="HL541" s="28"/>
      <c r="HM541" s="28"/>
      <c r="HN541" s="28"/>
      <c r="HO541" s="28"/>
      <c r="HP541" s="28"/>
      <c r="HQ541" s="28"/>
      <c r="HR541" s="28"/>
      <c r="HS541" s="28"/>
      <c r="HT541" s="28"/>
      <c r="HU541" s="28"/>
      <c r="HV541" s="28"/>
      <c r="HW541" s="28"/>
      <c r="HX541" s="28"/>
      <c r="HY541" s="28"/>
      <c r="HZ541" s="28"/>
      <c r="IA541" s="28"/>
      <c r="IB541" s="28"/>
      <c r="IC541" s="28"/>
      <c r="ID541" s="28"/>
      <c r="IE541" s="28"/>
      <c r="IF541" s="28"/>
      <c r="IG541" s="28"/>
      <c r="IH541" s="28"/>
      <c r="II541" s="28"/>
      <c r="IJ541" s="28"/>
      <c r="IK541" s="28"/>
      <c r="IL541" s="28"/>
      <c r="IM541" s="28"/>
      <c r="IN541" s="28"/>
      <c r="IO541" s="28"/>
      <c r="IP541" s="28"/>
      <c r="IQ541" s="28"/>
      <c r="IR541" s="28"/>
    </row>
    <row r="542" spans="2:252" x14ac:dyDescent="0.25">
      <c r="B542" s="28"/>
      <c r="C542" s="28"/>
      <c r="D542" s="28"/>
      <c r="E542" s="28"/>
      <c r="F542" s="28"/>
      <c r="G542" s="28"/>
      <c r="H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c r="FY542" s="28"/>
      <c r="FZ542" s="28"/>
      <c r="GA542" s="28"/>
      <c r="GB542" s="28"/>
      <c r="GC542" s="28"/>
      <c r="GD542" s="28"/>
      <c r="GE542" s="28"/>
      <c r="GF542" s="28"/>
      <c r="GG542" s="28"/>
      <c r="GH542" s="28"/>
      <c r="GI542" s="28"/>
      <c r="GJ542" s="28"/>
      <c r="GK542" s="28"/>
      <c r="GL542" s="28"/>
      <c r="GM542" s="28"/>
      <c r="GN542" s="28"/>
      <c r="GO542" s="28"/>
      <c r="GP542" s="28"/>
      <c r="GQ542" s="28"/>
      <c r="GR542" s="28"/>
      <c r="GS542" s="28"/>
      <c r="GT542" s="28"/>
      <c r="GU542" s="28"/>
      <c r="GV542" s="28"/>
      <c r="GW542" s="28"/>
      <c r="GX542" s="28"/>
      <c r="GY542" s="28"/>
      <c r="GZ542" s="28"/>
      <c r="HA542" s="28"/>
      <c r="HB542" s="28"/>
      <c r="HC542" s="28"/>
      <c r="HD542" s="28"/>
      <c r="HE542" s="28"/>
      <c r="HF542" s="28"/>
      <c r="HG542" s="28"/>
      <c r="HH542" s="28"/>
      <c r="HI542" s="28"/>
      <c r="HJ542" s="28"/>
      <c r="HK542" s="28"/>
      <c r="HL542" s="28"/>
      <c r="HM542" s="28"/>
      <c r="HN542" s="28"/>
      <c r="HO542" s="28"/>
      <c r="HP542" s="28"/>
      <c r="HQ542" s="28"/>
      <c r="HR542" s="28"/>
      <c r="HS542" s="28"/>
      <c r="HT542" s="28"/>
      <c r="HU542" s="28"/>
      <c r="HV542" s="28"/>
      <c r="HW542" s="28"/>
      <c r="HX542" s="28"/>
      <c r="HY542" s="28"/>
      <c r="HZ542" s="28"/>
      <c r="IA542" s="28"/>
      <c r="IB542" s="28"/>
      <c r="IC542" s="28"/>
      <c r="ID542" s="28"/>
      <c r="IE542" s="28"/>
      <c r="IF542" s="28"/>
      <c r="IG542" s="28"/>
      <c r="IH542" s="28"/>
      <c r="II542" s="28"/>
      <c r="IJ542" s="28"/>
      <c r="IK542" s="28"/>
      <c r="IL542" s="28"/>
      <c r="IM542" s="28"/>
      <c r="IN542" s="28"/>
      <c r="IO542" s="28"/>
      <c r="IP542" s="28"/>
      <c r="IQ542" s="28"/>
      <c r="IR542" s="28"/>
    </row>
    <row r="543" spans="2:252" x14ac:dyDescent="0.25">
      <c r="B543" s="28"/>
      <c r="C543" s="28"/>
      <c r="D543" s="28"/>
      <c r="E543" s="28"/>
      <c r="F543" s="28"/>
      <c r="G543" s="28"/>
      <c r="H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c r="FY543" s="28"/>
      <c r="FZ543" s="28"/>
      <c r="GA543" s="28"/>
      <c r="GB543" s="28"/>
      <c r="GC543" s="28"/>
      <c r="GD543" s="28"/>
      <c r="GE543" s="28"/>
      <c r="GF543" s="28"/>
      <c r="GG543" s="28"/>
      <c r="GH543" s="28"/>
      <c r="GI543" s="28"/>
      <c r="GJ543" s="28"/>
      <c r="GK543" s="28"/>
      <c r="GL543" s="28"/>
      <c r="GM543" s="28"/>
      <c r="GN543" s="28"/>
      <c r="GO543" s="28"/>
      <c r="GP543" s="28"/>
      <c r="GQ543" s="28"/>
      <c r="GR543" s="28"/>
      <c r="GS543" s="28"/>
      <c r="GT543" s="28"/>
      <c r="GU543" s="28"/>
      <c r="GV543" s="28"/>
      <c r="GW543" s="28"/>
      <c r="GX543" s="28"/>
      <c r="GY543" s="28"/>
      <c r="GZ543" s="28"/>
      <c r="HA543" s="28"/>
      <c r="HB543" s="28"/>
      <c r="HC543" s="28"/>
      <c r="HD543" s="28"/>
      <c r="HE543" s="28"/>
      <c r="HF543" s="28"/>
      <c r="HG543" s="28"/>
      <c r="HH543" s="28"/>
      <c r="HI543" s="28"/>
      <c r="HJ543" s="28"/>
      <c r="HK543" s="28"/>
      <c r="HL543" s="28"/>
      <c r="HM543" s="28"/>
      <c r="HN543" s="28"/>
      <c r="HO543" s="28"/>
      <c r="HP543" s="28"/>
      <c r="HQ543" s="28"/>
      <c r="HR543" s="28"/>
      <c r="HS543" s="28"/>
      <c r="HT543" s="28"/>
      <c r="HU543" s="28"/>
      <c r="HV543" s="28"/>
      <c r="HW543" s="28"/>
      <c r="HX543" s="28"/>
      <c r="HY543" s="28"/>
      <c r="HZ543" s="28"/>
      <c r="IA543" s="28"/>
      <c r="IB543" s="28"/>
      <c r="IC543" s="28"/>
      <c r="ID543" s="28"/>
      <c r="IE543" s="28"/>
      <c r="IF543" s="28"/>
      <c r="IG543" s="28"/>
      <c r="IH543" s="28"/>
      <c r="II543" s="28"/>
      <c r="IJ543" s="28"/>
      <c r="IK543" s="28"/>
      <c r="IL543" s="28"/>
      <c r="IM543" s="28"/>
      <c r="IN543" s="28"/>
      <c r="IO543" s="28"/>
      <c r="IP543" s="28"/>
      <c r="IQ543" s="28"/>
      <c r="IR543" s="28"/>
    </row>
    <row r="544" spans="2:252" x14ac:dyDescent="0.25">
      <c r="B544" s="28"/>
      <c r="C544" s="28"/>
      <c r="D544" s="28"/>
      <c r="E544" s="28"/>
      <c r="F544" s="28"/>
      <c r="G544" s="28"/>
      <c r="H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c r="FY544" s="28"/>
      <c r="FZ544" s="28"/>
      <c r="GA544" s="28"/>
      <c r="GB544" s="28"/>
      <c r="GC544" s="28"/>
      <c r="GD544" s="28"/>
      <c r="GE544" s="28"/>
      <c r="GF544" s="28"/>
      <c r="GG544" s="28"/>
      <c r="GH544" s="28"/>
      <c r="GI544" s="28"/>
      <c r="GJ544" s="28"/>
      <c r="GK544" s="28"/>
      <c r="GL544" s="28"/>
      <c r="GM544" s="28"/>
      <c r="GN544" s="28"/>
      <c r="GO544" s="28"/>
      <c r="GP544" s="28"/>
      <c r="GQ544" s="28"/>
      <c r="GR544" s="28"/>
      <c r="GS544" s="28"/>
      <c r="GT544" s="28"/>
      <c r="GU544" s="28"/>
      <c r="GV544" s="28"/>
      <c r="GW544" s="28"/>
      <c r="GX544" s="28"/>
      <c r="GY544" s="28"/>
      <c r="GZ544" s="28"/>
      <c r="HA544" s="28"/>
      <c r="HB544" s="28"/>
      <c r="HC544" s="28"/>
      <c r="HD544" s="28"/>
      <c r="HE544" s="28"/>
      <c r="HF544" s="28"/>
      <c r="HG544" s="28"/>
      <c r="HH544" s="28"/>
      <c r="HI544" s="28"/>
      <c r="HJ544" s="28"/>
      <c r="HK544" s="28"/>
      <c r="HL544" s="28"/>
      <c r="HM544" s="28"/>
      <c r="HN544" s="28"/>
      <c r="HO544" s="28"/>
      <c r="HP544" s="28"/>
      <c r="HQ544" s="28"/>
      <c r="HR544" s="28"/>
      <c r="HS544" s="28"/>
      <c r="HT544" s="28"/>
      <c r="HU544" s="28"/>
      <c r="HV544" s="28"/>
      <c r="HW544" s="28"/>
      <c r="HX544" s="28"/>
      <c r="HY544" s="28"/>
      <c r="HZ544" s="28"/>
      <c r="IA544" s="28"/>
      <c r="IB544" s="28"/>
      <c r="IC544" s="28"/>
      <c r="ID544" s="28"/>
      <c r="IE544" s="28"/>
      <c r="IF544" s="28"/>
      <c r="IG544" s="28"/>
      <c r="IH544" s="28"/>
      <c r="II544" s="28"/>
      <c r="IJ544" s="28"/>
      <c r="IK544" s="28"/>
      <c r="IL544" s="28"/>
      <c r="IM544" s="28"/>
      <c r="IN544" s="28"/>
      <c r="IO544" s="28"/>
      <c r="IP544" s="28"/>
      <c r="IQ544" s="28"/>
      <c r="IR544" s="28"/>
    </row>
    <row r="545" spans="2:252" x14ac:dyDescent="0.25">
      <c r="B545" s="28"/>
      <c r="C545" s="28"/>
      <c r="D545" s="28"/>
      <c r="E545" s="28"/>
      <c r="F545" s="28"/>
      <c r="G545" s="28"/>
      <c r="H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c r="FY545" s="28"/>
      <c r="FZ545" s="28"/>
      <c r="GA545" s="28"/>
      <c r="GB545" s="28"/>
      <c r="GC545" s="28"/>
      <c r="GD545" s="28"/>
      <c r="GE545" s="28"/>
      <c r="GF545" s="28"/>
      <c r="GG545" s="28"/>
      <c r="GH545" s="28"/>
      <c r="GI545" s="28"/>
      <c r="GJ545" s="28"/>
      <c r="GK545" s="28"/>
      <c r="GL545" s="28"/>
      <c r="GM545" s="28"/>
      <c r="GN545" s="28"/>
      <c r="GO545" s="28"/>
      <c r="GP545" s="28"/>
      <c r="GQ545" s="28"/>
      <c r="GR545" s="28"/>
      <c r="GS545" s="28"/>
      <c r="GT545" s="28"/>
      <c r="GU545" s="28"/>
      <c r="GV545" s="28"/>
      <c r="GW545" s="28"/>
      <c r="GX545" s="28"/>
      <c r="GY545" s="28"/>
      <c r="GZ545" s="28"/>
      <c r="HA545" s="28"/>
      <c r="HB545" s="28"/>
      <c r="HC545" s="28"/>
      <c r="HD545" s="28"/>
      <c r="HE545" s="28"/>
      <c r="HF545" s="28"/>
      <c r="HG545" s="28"/>
      <c r="HH545" s="28"/>
      <c r="HI545" s="28"/>
      <c r="HJ545" s="28"/>
      <c r="HK545" s="28"/>
      <c r="HL545" s="28"/>
      <c r="HM545" s="28"/>
      <c r="HN545" s="28"/>
      <c r="HO545" s="28"/>
      <c r="HP545" s="28"/>
      <c r="HQ545" s="28"/>
      <c r="HR545" s="28"/>
      <c r="HS545" s="28"/>
      <c r="HT545" s="28"/>
      <c r="HU545" s="28"/>
      <c r="HV545" s="28"/>
      <c r="HW545" s="28"/>
      <c r="HX545" s="28"/>
      <c r="HY545" s="28"/>
      <c r="HZ545" s="28"/>
      <c r="IA545" s="28"/>
      <c r="IB545" s="28"/>
      <c r="IC545" s="28"/>
      <c r="ID545" s="28"/>
      <c r="IE545" s="28"/>
      <c r="IF545" s="28"/>
      <c r="IG545" s="28"/>
      <c r="IH545" s="28"/>
      <c r="II545" s="28"/>
      <c r="IJ545" s="28"/>
      <c r="IK545" s="28"/>
      <c r="IL545" s="28"/>
      <c r="IM545" s="28"/>
      <c r="IN545" s="28"/>
      <c r="IO545" s="28"/>
      <c r="IP545" s="28"/>
      <c r="IQ545" s="28"/>
      <c r="IR545" s="28"/>
    </row>
    <row r="546" spans="2:252" x14ac:dyDescent="0.25">
      <c r="B546" s="28"/>
      <c r="C546" s="28"/>
      <c r="D546" s="28"/>
      <c r="E546" s="28"/>
      <c r="F546" s="28"/>
      <c r="G546" s="28"/>
      <c r="H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c r="FY546" s="28"/>
      <c r="FZ546" s="28"/>
      <c r="GA546" s="28"/>
      <c r="GB546" s="28"/>
      <c r="GC546" s="28"/>
      <c r="GD546" s="28"/>
      <c r="GE546" s="28"/>
      <c r="GF546" s="28"/>
      <c r="GG546" s="28"/>
      <c r="GH546" s="28"/>
      <c r="GI546" s="28"/>
      <c r="GJ546" s="28"/>
      <c r="GK546" s="28"/>
      <c r="GL546" s="28"/>
      <c r="GM546" s="28"/>
      <c r="GN546" s="28"/>
      <c r="GO546" s="28"/>
      <c r="GP546" s="28"/>
      <c r="GQ546" s="28"/>
      <c r="GR546" s="28"/>
      <c r="GS546" s="28"/>
      <c r="GT546" s="28"/>
      <c r="GU546" s="28"/>
      <c r="GV546" s="28"/>
      <c r="GW546" s="28"/>
      <c r="GX546" s="28"/>
      <c r="GY546" s="28"/>
      <c r="GZ546" s="28"/>
      <c r="HA546" s="28"/>
      <c r="HB546" s="28"/>
      <c r="HC546" s="28"/>
      <c r="HD546" s="28"/>
      <c r="HE546" s="28"/>
      <c r="HF546" s="28"/>
      <c r="HG546" s="28"/>
      <c r="HH546" s="28"/>
      <c r="HI546" s="28"/>
      <c r="HJ546" s="28"/>
      <c r="HK546" s="28"/>
      <c r="HL546" s="28"/>
      <c r="HM546" s="28"/>
      <c r="HN546" s="28"/>
      <c r="HO546" s="28"/>
      <c r="HP546" s="28"/>
      <c r="HQ546" s="28"/>
      <c r="HR546" s="28"/>
      <c r="HS546" s="28"/>
      <c r="HT546" s="28"/>
      <c r="HU546" s="28"/>
      <c r="HV546" s="28"/>
      <c r="HW546" s="28"/>
      <c r="HX546" s="28"/>
      <c r="HY546" s="28"/>
      <c r="HZ546" s="28"/>
      <c r="IA546" s="28"/>
      <c r="IB546" s="28"/>
      <c r="IC546" s="28"/>
      <c r="ID546" s="28"/>
      <c r="IE546" s="28"/>
      <c r="IF546" s="28"/>
      <c r="IG546" s="28"/>
      <c r="IH546" s="28"/>
      <c r="II546" s="28"/>
      <c r="IJ546" s="28"/>
      <c r="IK546" s="28"/>
      <c r="IL546" s="28"/>
      <c r="IM546" s="28"/>
      <c r="IN546" s="28"/>
      <c r="IO546" s="28"/>
      <c r="IP546" s="28"/>
      <c r="IQ546" s="28"/>
      <c r="IR546" s="28"/>
    </row>
    <row r="547" spans="2:252" x14ac:dyDescent="0.25">
      <c r="B547" s="28"/>
      <c r="C547" s="28"/>
      <c r="D547" s="28"/>
      <c r="E547" s="28"/>
      <c r="F547" s="28"/>
      <c r="G547" s="28"/>
      <c r="H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c r="FY547" s="28"/>
      <c r="FZ547" s="28"/>
      <c r="GA547" s="28"/>
      <c r="GB547" s="28"/>
      <c r="GC547" s="28"/>
      <c r="GD547" s="28"/>
      <c r="GE547" s="28"/>
      <c r="GF547" s="28"/>
      <c r="GG547" s="28"/>
      <c r="GH547" s="28"/>
      <c r="GI547" s="28"/>
      <c r="GJ547" s="28"/>
      <c r="GK547" s="28"/>
      <c r="GL547" s="28"/>
      <c r="GM547" s="28"/>
      <c r="GN547" s="28"/>
      <c r="GO547" s="28"/>
      <c r="GP547" s="28"/>
      <c r="GQ547" s="28"/>
      <c r="GR547" s="28"/>
      <c r="GS547" s="28"/>
      <c r="GT547" s="28"/>
      <c r="GU547" s="28"/>
      <c r="GV547" s="28"/>
      <c r="GW547" s="28"/>
      <c r="GX547" s="28"/>
      <c r="GY547" s="28"/>
      <c r="GZ547" s="28"/>
      <c r="HA547" s="28"/>
      <c r="HB547" s="28"/>
      <c r="HC547" s="28"/>
      <c r="HD547" s="28"/>
      <c r="HE547" s="28"/>
      <c r="HF547" s="28"/>
      <c r="HG547" s="28"/>
      <c r="HH547" s="28"/>
      <c r="HI547" s="28"/>
      <c r="HJ547" s="28"/>
      <c r="HK547" s="28"/>
      <c r="HL547" s="28"/>
      <c r="HM547" s="28"/>
      <c r="HN547" s="28"/>
      <c r="HO547" s="28"/>
      <c r="HP547" s="28"/>
      <c r="HQ547" s="28"/>
      <c r="HR547" s="28"/>
      <c r="HS547" s="28"/>
      <c r="HT547" s="28"/>
      <c r="HU547" s="28"/>
      <c r="HV547" s="28"/>
      <c r="HW547" s="28"/>
      <c r="HX547" s="28"/>
      <c r="HY547" s="28"/>
      <c r="HZ547" s="28"/>
      <c r="IA547" s="28"/>
      <c r="IB547" s="28"/>
      <c r="IC547" s="28"/>
      <c r="ID547" s="28"/>
      <c r="IE547" s="28"/>
      <c r="IF547" s="28"/>
      <c r="IG547" s="28"/>
      <c r="IH547" s="28"/>
      <c r="II547" s="28"/>
      <c r="IJ547" s="28"/>
      <c r="IK547" s="28"/>
      <c r="IL547" s="28"/>
      <c r="IM547" s="28"/>
      <c r="IN547" s="28"/>
      <c r="IO547" s="28"/>
      <c r="IP547" s="28"/>
      <c r="IQ547" s="28"/>
      <c r="IR547" s="28"/>
    </row>
    <row r="548" spans="2:252" x14ac:dyDescent="0.25">
      <c r="B548" s="28"/>
      <c r="C548" s="28"/>
      <c r="D548" s="28"/>
      <c r="E548" s="28"/>
      <c r="F548" s="28"/>
      <c r="G548" s="28"/>
      <c r="H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c r="FY548" s="28"/>
      <c r="FZ548" s="28"/>
      <c r="GA548" s="28"/>
      <c r="GB548" s="28"/>
      <c r="GC548" s="28"/>
      <c r="GD548" s="28"/>
      <c r="GE548" s="28"/>
      <c r="GF548" s="28"/>
      <c r="GG548" s="28"/>
      <c r="GH548" s="28"/>
      <c r="GI548" s="28"/>
      <c r="GJ548" s="28"/>
      <c r="GK548" s="28"/>
      <c r="GL548" s="28"/>
      <c r="GM548" s="28"/>
      <c r="GN548" s="28"/>
      <c r="GO548" s="28"/>
      <c r="GP548" s="28"/>
      <c r="GQ548" s="28"/>
      <c r="GR548" s="28"/>
      <c r="GS548" s="28"/>
      <c r="GT548" s="28"/>
      <c r="GU548" s="28"/>
      <c r="GV548" s="28"/>
      <c r="GW548" s="28"/>
      <c r="GX548" s="28"/>
      <c r="GY548" s="28"/>
      <c r="GZ548" s="28"/>
      <c r="HA548" s="28"/>
      <c r="HB548" s="28"/>
      <c r="HC548" s="28"/>
      <c r="HD548" s="28"/>
      <c r="HE548" s="28"/>
      <c r="HF548" s="28"/>
      <c r="HG548" s="28"/>
      <c r="HH548" s="28"/>
      <c r="HI548" s="28"/>
      <c r="HJ548" s="28"/>
      <c r="HK548" s="28"/>
      <c r="HL548" s="28"/>
      <c r="HM548" s="28"/>
      <c r="HN548" s="28"/>
      <c r="HO548" s="28"/>
      <c r="HP548" s="28"/>
      <c r="HQ548" s="28"/>
      <c r="HR548" s="28"/>
      <c r="HS548" s="28"/>
      <c r="HT548" s="28"/>
      <c r="HU548" s="28"/>
      <c r="HV548" s="28"/>
      <c r="HW548" s="28"/>
      <c r="HX548" s="28"/>
      <c r="HY548" s="28"/>
      <c r="HZ548" s="28"/>
      <c r="IA548" s="28"/>
      <c r="IB548" s="28"/>
      <c r="IC548" s="28"/>
      <c r="ID548" s="28"/>
      <c r="IE548" s="28"/>
      <c r="IF548" s="28"/>
      <c r="IG548" s="28"/>
      <c r="IH548" s="28"/>
      <c r="II548" s="28"/>
      <c r="IJ548" s="28"/>
      <c r="IK548" s="28"/>
      <c r="IL548" s="28"/>
      <c r="IM548" s="28"/>
      <c r="IN548" s="28"/>
      <c r="IO548" s="28"/>
      <c r="IP548" s="28"/>
      <c r="IQ548" s="28"/>
      <c r="IR548" s="28"/>
    </row>
    <row r="549" spans="2:252" x14ac:dyDescent="0.25">
      <c r="B549" s="28"/>
      <c r="C549" s="28"/>
      <c r="D549" s="28"/>
      <c r="E549" s="28"/>
      <c r="F549" s="28"/>
      <c r="G549" s="28"/>
      <c r="H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c r="FY549" s="28"/>
      <c r="FZ549" s="28"/>
      <c r="GA549" s="28"/>
      <c r="GB549" s="28"/>
      <c r="GC549" s="28"/>
      <c r="GD549" s="28"/>
      <c r="GE549" s="28"/>
      <c r="GF549" s="28"/>
      <c r="GG549" s="28"/>
      <c r="GH549" s="28"/>
      <c r="GI549" s="28"/>
      <c r="GJ549" s="28"/>
      <c r="GK549" s="28"/>
      <c r="GL549" s="28"/>
      <c r="GM549" s="28"/>
      <c r="GN549" s="28"/>
      <c r="GO549" s="28"/>
      <c r="GP549" s="28"/>
      <c r="GQ549" s="28"/>
      <c r="GR549" s="28"/>
      <c r="GS549" s="28"/>
      <c r="GT549" s="28"/>
      <c r="GU549" s="28"/>
      <c r="GV549" s="28"/>
      <c r="GW549" s="28"/>
      <c r="GX549" s="28"/>
      <c r="GY549" s="28"/>
      <c r="GZ549" s="28"/>
      <c r="HA549" s="28"/>
      <c r="HB549" s="28"/>
      <c r="HC549" s="28"/>
      <c r="HD549" s="28"/>
      <c r="HE549" s="28"/>
      <c r="HF549" s="28"/>
      <c r="HG549" s="28"/>
      <c r="HH549" s="28"/>
      <c r="HI549" s="28"/>
      <c r="HJ549" s="28"/>
      <c r="HK549" s="28"/>
      <c r="HL549" s="28"/>
      <c r="HM549" s="28"/>
      <c r="HN549" s="28"/>
      <c r="HO549" s="28"/>
      <c r="HP549" s="28"/>
      <c r="HQ549" s="28"/>
      <c r="HR549" s="28"/>
      <c r="HS549" s="28"/>
      <c r="HT549" s="28"/>
      <c r="HU549" s="28"/>
      <c r="HV549" s="28"/>
      <c r="HW549" s="28"/>
      <c r="HX549" s="28"/>
      <c r="HY549" s="28"/>
      <c r="HZ549" s="28"/>
      <c r="IA549" s="28"/>
      <c r="IB549" s="28"/>
      <c r="IC549" s="28"/>
      <c r="ID549" s="28"/>
      <c r="IE549" s="28"/>
      <c r="IF549" s="28"/>
      <c r="IG549" s="28"/>
      <c r="IH549" s="28"/>
      <c r="II549" s="28"/>
      <c r="IJ549" s="28"/>
      <c r="IK549" s="28"/>
      <c r="IL549" s="28"/>
      <c r="IM549" s="28"/>
      <c r="IN549" s="28"/>
      <c r="IO549" s="28"/>
      <c r="IP549" s="28"/>
      <c r="IQ549" s="28"/>
      <c r="IR549" s="28"/>
    </row>
    <row r="550" spans="2:252" x14ac:dyDescent="0.25">
      <c r="B550" s="28"/>
      <c r="C550" s="28"/>
      <c r="D550" s="28"/>
      <c r="E550" s="28"/>
      <c r="F550" s="28"/>
      <c r="G550" s="28"/>
      <c r="H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c r="FY550" s="28"/>
      <c r="FZ550" s="28"/>
      <c r="GA550" s="28"/>
      <c r="GB550" s="28"/>
      <c r="GC550" s="28"/>
      <c r="GD550" s="28"/>
      <c r="GE550" s="28"/>
      <c r="GF550" s="28"/>
      <c r="GG550" s="28"/>
      <c r="GH550" s="28"/>
      <c r="GI550" s="28"/>
      <c r="GJ550" s="28"/>
      <c r="GK550" s="28"/>
      <c r="GL550" s="28"/>
      <c r="GM550" s="28"/>
      <c r="GN550" s="28"/>
      <c r="GO550" s="28"/>
      <c r="GP550" s="28"/>
      <c r="GQ550" s="28"/>
      <c r="GR550" s="28"/>
      <c r="GS550" s="28"/>
      <c r="GT550" s="28"/>
      <c r="GU550" s="28"/>
      <c r="GV550" s="28"/>
      <c r="GW550" s="28"/>
      <c r="GX550" s="28"/>
      <c r="GY550" s="28"/>
      <c r="GZ550" s="28"/>
      <c r="HA550" s="28"/>
      <c r="HB550" s="28"/>
      <c r="HC550" s="28"/>
      <c r="HD550" s="28"/>
      <c r="HE550" s="28"/>
      <c r="HF550" s="28"/>
      <c r="HG550" s="28"/>
      <c r="HH550" s="28"/>
      <c r="HI550" s="28"/>
      <c r="HJ550" s="28"/>
      <c r="HK550" s="28"/>
      <c r="HL550" s="28"/>
      <c r="HM550" s="28"/>
      <c r="HN550" s="28"/>
      <c r="HO550" s="28"/>
      <c r="HP550" s="28"/>
      <c r="HQ550" s="28"/>
      <c r="HR550" s="28"/>
      <c r="HS550" s="28"/>
      <c r="HT550" s="28"/>
      <c r="HU550" s="28"/>
      <c r="HV550" s="28"/>
      <c r="HW550" s="28"/>
      <c r="HX550" s="28"/>
      <c r="HY550" s="28"/>
      <c r="HZ550" s="28"/>
      <c r="IA550" s="28"/>
      <c r="IB550" s="28"/>
      <c r="IC550" s="28"/>
      <c r="ID550" s="28"/>
      <c r="IE550" s="28"/>
      <c r="IF550" s="28"/>
      <c r="IG550" s="28"/>
      <c r="IH550" s="28"/>
      <c r="II550" s="28"/>
      <c r="IJ550" s="28"/>
      <c r="IK550" s="28"/>
      <c r="IL550" s="28"/>
      <c r="IM550" s="28"/>
      <c r="IN550" s="28"/>
      <c r="IO550" s="28"/>
      <c r="IP550" s="28"/>
      <c r="IQ550" s="28"/>
      <c r="IR550" s="28"/>
    </row>
    <row r="551" spans="2:252" x14ac:dyDescent="0.25">
      <c r="B551" s="28"/>
      <c r="C551" s="28"/>
      <c r="D551" s="28"/>
      <c r="E551" s="28"/>
      <c r="F551" s="28"/>
      <c r="G551" s="28"/>
      <c r="H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c r="FY551" s="28"/>
      <c r="FZ551" s="28"/>
      <c r="GA551" s="28"/>
      <c r="GB551" s="28"/>
      <c r="GC551" s="28"/>
      <c r="GD551" s="28"/>
      <c r="GE551" s="28"/>
      <c r="GF551" s="28"/>
      <c r="GG551" s="28"/>
      <c r="GH551" s="28"/>
      <c r="GI551" s="28"/>
      <c r="GJ551" s="28"/>
      <c r="GK551" s="28"/>
      <c r="GL551" s="28"/>
      <c r="GM551" s="28"/>
      <c r="GN551" s="28"/>
      <c r="GO551" s="28"/>
      <c r="GP551" s="28"/>
      <c r="GQ551" s="28"/>
      <c r="GR551" s="28"/>
      <c r="GS551" s="28"/>
      <c r="GT551" s="28"/>
      <c r="GU551" s="28"/>
      <c r="GV551" s="28"/>
      <c r="GW551" s="28"/>
      <c r="GX551" s="28"/>
      <c r="GY551" s="28"/>
      <c r="GZ551" s="28"/>
      <c r="HA551" s="28"/>
      <c r="HB551" s="28"/>
      <c r="HC551" s="28"/>
      <c r="HD551" s="28"/>
      <c r="HE551" s="28"/>
      <c r="HF551" s="28"/>
      <c r="HG551" s="28"/>
      <c r="HH551" s="28"/>
      <c r="HI551" s="28"/>
      <c r="HJ551" s="28"/>
      <c r="HK551" s="28"/>
      <c r="HL551" s="28"/>
      <c r="HM551" s="28"/>
      <c r="HN551" s="28"/>
      <c r="HO551" s="28"/>
      <c r="HP551" s="28"/>
      <c r="HQ551" s="28"/>
      <c r="HR551" s="28"/>
      <c r="HS551" s="28"/>
      <c r="HT551" s="28"/>
      <c r="HU551" s="28"/>
      <c r="HV551" s="28"/>
      <c r="HW551" s="28"/>
      <c r="HX551" s="28"/>
      <c r="HY551" s="28"/>
      <c r="HZ551" s="28"/>
      <c r="IA551" s="28"/>
      <c r="IB551" s="28"/>
      <c r="IC551" s="28"/>
      <c r="ID551" s="28"/>
      <c r="IE551" s="28"/>
      <c r="IF551" s="28"/>
      <c r="IG551" s="28"/>
      <c r="IH551" s="28"/>
      <c r="II551" s="28"/>
      <c r="IJ551" s="28"/>
      <c r="IK551" s="28"/>
      <c r="IL551" s="28"/>
      <c r="IM551" s="28"/>
      <c r="IN551" s="28"/>
      <c r="IO551" s="28"/>
      <c r="IP551" s="28"/>
      <c r="IQ551" s="28"/>
      <c r="IR551" s="28"/>
    </row>
    <row r="552" spans="2:252" x14ac:dyDescent="0.25">
      <c r="B552" s="28"/>
      <c r="C552" s="28"/>
      <c r="D552" s="28"/>
      <c r="E552" s="28"/>
      <c r="F552" s="28"/>
      <c r="G552" s="28"/>
      <c r="H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c r="FY552" s="28"/>
      <c r="FZ552" s="28"/>
      <c r="GA552" s="28"/>
      <c r="GB552" s="28"/>
      <c r="GC552" s="28"/>
      <c r="GD552" s="28"/>
      <c r="GE552" s="28"/>
      <c r="GF552" s="28"/>
      <c r="GG552" s="28"/>
      <c r="GH552" s="28"/>
      <c r="GI552" s="28"/>
      <c r="GJ552" s="28"/>
      <c r="GK552" s="28"/>
      <c r="GL552" s="28"/>
      <c r="GM552" s="28"/>
      <c r="GN552" s="28"/>
      <c r="GO552" s="28"/>
      <c r="GP552" s="28"/>
      <c r="GQ552" s="28"/>
      <c r="GR552" s="28"/>
      <c r="GS552" s="28"/>
      <c r="GT552" s="28"/>
      <c r="GU552" s="28"/>
      <c r="GV552" s="28"/>
      <c r="GW552" s="28"/>
      <c r="GX552" s="28"/>
      <c r="GY552" s="28"/>
      <c r="GZ552" s="28"/>
      <c r="HA552" s="28"/>
      <c r="HB552" s="28"/>
      <c r="HC552" s="28"/>
      <c r="HD552" s="28"/>
      <c r="HE552" s="28"/>
      <c r="HF552" s="28"/>
      <c r="HG552" s="28"/>
      <c r="HH552" s="28"/>
      <c r="HI552" s="28"/>
      <c r="HJ552" s="28"/>
      <c r="HK552" s="28"/>
      <c r="HL552" s="28"/>
      <c r="HM552" s="28"/>
      <c r="HN552" s="28"/>
      <c r="HO552" s="28"/>
      <c r="HP552" s="28"/>
      <c r="HQ552" s="28"/>
      <c r="HR552" s="28"/>
      <c r="HS552" s="28"/>
      <c r="HT552" s="28"/>
      <c r="HU552" s="28"/>
      <c r="HV552" s="28"/>
      <c r="HW552" s="28"/>
      <c r="HX552" s="28"/>
      <c r="HY552" s="28"/>
      <c r="HZ552" s="28"/>
      <c r="IA552" s="28"/>
      <c r="IB552" s="28"/>
      <c r="IC552" s="28"/>
      <c r="ID552" s="28"/>
      <c r="IE552" s="28"/>
      <c r="IF552" s="28"/>
      <c r="IG552" s="28"/>
      <c r="IH552" s="28"/>
      <c r="II552" s="28"/>
      <c r="IJ552" s="28"/>
      <c r="IK552" s="28"/>
      <c r="IL552" s="28"/>
      <c r="IM552" s="28"/>
      <c r="IN552" s="28"/>
      <c r="IO552" s="28"/>
      <c r="IP552" s="28"/>
      <c r="IQ552" s="28"/>
      <c r="IR552" s="28"/>
    </row>
    <row r="553" spans="2:252" x14ac:dyDescent="0.25">
      <c r="B553" s="28"/>
      <c r="C553" s="28"/>
      <c r="D553" s="28"/>
      <c r="E553" s="28"/>
      <c r="F553" s="28"/>
      <c r="G553" s="28"/>
      <c r="H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c r="FY553" s="28"/>
      <c r="FZ553" s="28"/>
      <c r="GA553" s="28"/>
      <c r="GB553" s="28"/>
      <c r="GC553" s="28"/>
      <c r="GD553" s="28"/>
      <c r="GE553" s="28"/>
      <c r="GF553" s="28"/>
      <c r="GG553" s="28"/>
      <c r="GH553" s="28"/>
      <c r="GI553" s="28"/>
      <c r="GJ553" s="28"/>
      <c r="GK553" s="28"/>
      <c r="GL553" s="28"/>
      <c r="GM553" s="28"/>
      <c r="GN553" s="28"/>
      <c r="GO553" s="28"/>
      <c r="GP553" s="28"/>
      <c r="GQ553" s="28"/>
      <c r="GR553" s="28"/>
      <c r="GS553" s="28"/>
      <c r="GT553" s="28"/>
      <c r="GU553" s="28"/>
      <c r="GV553" s="28"/>
      <c r="GW553" s="28"/>
      <c r="GX553" s="28"/>
      <c r="GY553" s="28"/>
      <c r="GZ553" s="28"/>
      <c r="HA553" s="28"/>
      <c r="HB553" s="28"/>
      <c r="HC553" s="28"/>
      <c r="HD553" s="28"/>
      <c r="HE553" s="28"/>
      <c r="HF553" s="28"/>
      <c r="HG553" s="28"/>
      <c r="HH553" s="28"/>
      <c r="HI553" s="28"/>
      <c r="HJ553" s="28"/>
      <c r="HK553" s="28"/>
      <c r="HL553" s="28"/>
      <c r="HM553" s="28"/>
      <c r="HN553" s="28"/>
      <c r="HO553" s="28"/>
      <c r="HP553" s="28"/>
      <c r="HQ553" s="28"/>
      <c r="HR553" s="28"/>
      <c r="HS553" s="28"/>
      <c r="HT553" s="28"/>
      <c r="HU553" s="28"/>
      <c r="HV553" s="28"/>
      <c r="HW553" s="28"/>
      <c r="HX553" s="28"/>
      <c r="HY553" s="28"/>
      <c r="HZ553" s="28"/>
      <c r="IA553" s="28"/>
      <c r="IB553" s="28"/>
      <c r="IC553" s="28"/>
      <c r="ID553" s="28"/>
      <c r="IE553" s="28"/>
      <c r="IF553" s="28"/>
      <c r="IG553" s="28"/>
      <c r="IH553" s="28"/>
      <c r="II553" s="28"/>
      <c r="IJ553" s="28"/>
      <c r="IK553" s="28"/>
      <c r="IL553" s="28"/>
      <c r="IM553" s="28"/>
      <c r="IN553" s="28"/>
      <c r="IO553" s="28"/>
      <c r="IP553" s="28"/>
      <c r="IQ553" s="28"/>
      <c r="IR553" s="28"/>
    </row>
    <row r="554" spans="2:252" x14ac:dyDescent="0.25">
      <c r="B554" s="28"/>
      <c r="C554" s="28"/>
      <c r="D554" s="28"/>
      <c r="E554" s="28"/>
      <c r="F554" s="28"/>
      <c r="G554" s="28"/>
      <c r="H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c r="FY554" s="28"/>
      <c r="FZ554" s="28"/>
      <c r="GA554" s="28"/>
      <c r="GB554" s="28"/>
      <c r="GC554" s="28"/>
      <c r="GD554" s="28"/>
      <c r="GE554" s="28"/>
      <c r="GF554" s="28"/>
      <c r="GG554" s="28"/>
      <c r="GH554" s="28"/>
      <c r="GI554" s="28"/>
      <c r="GJ554" s="28"/>
      <c r="GK554" s="28"/>
      <c r="GL554" s="28"/>
      <c r="GM554" s="28"/>
      <c r="GN554" s="28"/>
      <c r="GO554" s="28"/>
      <c r="GP554" s="28"/>
      <c r="GQ554" s="28"/>
      <c r="GR554" s="28"/>
      <c r="GS554" s="28"/>
      <c r="GT554" s="28"/>
      <c r="GU554" s="28"/>
      <c r="GV554" s="28"/>
      <c r="GW554" s="28"/>
      <c r="GX554" s="28"/>
      <c r="GY554" s="28"/>
      <c r="GZ554" s="28"/>
      <c r="HA554" s="28"/>
      <c r="HB554" s="28"/>
      <c r="HC554" s="28"/>
      <c r="HD554" s="28"/>
      <c r="HE554" s="28"/>
      <c r="HF554" s="28"/>
      <c r="HG554" s="28"/>
      <c r="HH554" s="28"/>
      <c r="HI554" s="28"/>
      <c r="HJ554" s="28"/>
      <c r="HK554" s="28"/>
      <c r="HL554" s="28"/>
      <c r="HM554" s="28"/>
      <c r="HN554" s="28"/>
      <c r="HO554" s="28"/>
      <c r="HP554" s="28"/>
      <c r="HQ554" s="28"/>
      <c r="HR554" s="28"/>
      <c r="HS554" s="28"/>
      <c r="HT554" s="28"/>
      <c r="HU554" s="28"/>
      <c r="HV554" s="28"/>
      <c r="HW554" s="28"/>
      <c r="HX554" s="28"/>
      <c r="HY554" s="28"/>
      <c r="HZ554" s="28"/>
      <c r="IA554" s="28"/>
      <c r="IB554" s="28"/>
      <c r="IC554" s="28"/>
      <c r="ID554" s="28"/>
      <c r="IE554" s="28"/>
      <c r="IF554" s="28"/>
      <c r="IG554" s="28"/>
      <c r="IH554" s="28"/>
      <c r="II554" s="28"/>
      <c r="IJ554" s="28"/>
      <c r="IK554" s="28"/>
      <c r="IL554" s="28"/>
      <c r="IM554" s="28"/>
      <c r="IN554" s="28"/>
      <c r="IO554" s="28"/>
      <c r="IP554" s="28"/>
      <c r="IQ554" s="28"/>
      <c r="IR554" s="28"/>
    </row>
    <row r="555" spans="2:252" x14ac:dyDescent="0.25">
      <c r="B555" s="28"/>
      <c r="C555" s="28"/>
      <c r="D555" s="28"/>
      <c r="E555" s="28"/>
      <c r="F555" s="28"/>
      <c r="G555" s="28"/>
      <c r="H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c r="FY555" s="28"/>
      <c r="FZ555" s="28"/>
      <c r="GA555" s="28"/>
      <c r="GB555" s="28"/>
      <c r="GC555" s="28"/>
      <c r="GD555" s="28"/>
      <c r="GE555" s="28"/>
      <c r="GF555" s="28"/>
      <c r="GG555" s="28"/>
      <c r="GH555" s="28"/>
      <c r="GI555" s="28"/>
      <c r="GJ555" s="28"/>
      <c r="GK555" s="28"/>
      <c r="GL555" s="28"/>
      <c r="GM555" s="28"/>
      <c r="GN555" s="28"/>
      <c r="GO555" s="28"/>
      <c r="GP555" s="28"/>
      <c r="GQ555" s="28"/>
      <c r="GR555" s="28"/>
      <c r="GS555" s="28"/>
      <c r="GT555" s="28"/>
      <c r="GU555" s="28"/>
      <c r="GV555" s="28"/>
      <c r="GW555" s="28"/>
      <c r="GX555" s="28"/>
      <c r="GY555" s="28"/>
      <c r="GZ555" s="28"/>
      <c r="HA555" s="28"/>
      <c r="HB555" s="28"/>
      <c r="HC555" s="28"/>
      <c r="HD555" s="28"/>
      <c r="HE555" s="28"/>
      <c r="HF555" s="28"/>
      <c r="HG555" s="28"/>
      <c r="HH555" s="28"/>
      <c r="HI555" s="28"/>
      <c r="HJ555" s="28"/>
      <c r="HK555" s="28"/>
      <c r="HL555" s="28"/>
      <c r="HM555" s="28"/>
      <c r="HN555" s="28"/>
      <c r="HO555" s="28"/>
      <c r="HP555" s="28"/>
      <c r="HQ555" s="28"/>
      <c r="HR555" s="28"/>
      <c r="HS555" s="28"/>
      <c r="HT555" s="28"/>
      <c r="HU555" s="28"/>
      <c r="HV555" s="28"/>
      <c r="HW555" s="28"/>
      <c r="HX555" s="28"/>
      <c r="HY555" s="28"/>
      <c r="HZ555" s="28"/>
      <c r="IA555" s="28"/>
      <c r="IB555" s="28"/>
      <c r="IC555" s="28"/>
      <c r="ID555" s="28"/>
      <c r="IE555" s="28"/>
      <c r="IF555" s="28"/>
      <c r="IG555" s="28"/>
      <c r="IH555" s="28"/>
      <c r="II555" s="28"/>
      <c r="IJ555" s="28"/>
      <c r="IK555" s="28"/>
      <c r="IL555" s="28"/>
      <c r="IM555" s="28"/>
      <c r="IN555" s="28"/>
      <c r="IO555" s="28"/>
      <c r="IP555" s="28"/>
      <c r="IQ555" s="28"/>
      <c r="IR555" s="28"/>
    </row>
    <row r="556" spans="2:252" x14ac:dyDescent="0.25">
      <c r="B556" s="28"/>
      <c r="C556" s="28"/>
      <c r="D556" s="28"/>
      <c r="E556" s="28"/>
      <c r="F556" s="28"/>
      <c r="G556" s="28"/>
      <c r="H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c r="FY556" s="28"/>
      <c r="FZ556" s="28"/>
      <c r="GA556" s="28"/>
      <c r="GB556" s="28"/>
      <c r="GC556" s="28"/>
      <c r="GD556" s="28"/>
      <c r="GE556" s="28"/>
      <c r="GF556" s="28"/>
      <c r="GG556" s="28"/>
      <c r="GH556" s="28"/>
      <c r="GI556" s="28"/>
      <c r="GJ556" s="28"/>
      <c r="GK556" s="28"/>
      <c r="GL556" s="28"/>
      <c r="GM556" s="28"/>
      <c r="GN556" s="28"/>
      <c r="GO556" s="28"/>
      <c r="GP556" s="28"/>
      <c r="GQ556" s="28"/>
      <c r="GR556" s="28"/>
      <c r="GS556" s="28"/>
      <c r="GT556" s="28"/>
      <c r="GU556" s="28"/>
      <c r="GV556" s="28"/>
      <c r="GW556" s="28"/>
      <c r="GX556" s="28"/>
      <c r="GY556" s="28"/>
      <c r="GZ556" s="28"/>
      <c r="HA556" s="28"/>
      <c r="HB556" s="28"/>
      <c r="HC556" s="28"/>
      <c r="HD556" s="28"/>
      <c r="HE556" s="28"/>
      <c r="HF556" s="28"/>
      <c r="HG556" s="28"/>
      <c r="HH556" s="28"/>
      <c r="HI556" s="28"/>
      <c r="HJ556" s="28"/>
      <c r="HK556" s="28"/>
      <c r="HL556" s="28"/>
      <c r="HM556" s="28"/>
      <c r="HN556" s="28"/>
      <c r="HO556" s="28"/>
      <c r="HP556" s="28"/>
      <c r="HQ556" s="28"/>
      <c r="HR556" s="28"/>
      <c r="HS556" s="28"/>
      <c r="HT556" s="28"/>
      <c r="HU556" s="28"/>
      <c r="HV556" s="28"/>
      <c r="HW556" s="28"/>
      <c r="HX556" s="28"/>
      <c r="HY556" s="28"/>
      <c r="HZ556" s="28"/>
      <c r="IA556" s="28"/>
      <c r="IB556" s="28"/>
      <c r="IC556" s="28"/>
      <c r="ID556" s="28"/>
      <c r="IE556" s="28"/>
      <c r="IF556" s="28"/>
      <c r="IG556" s="28"/>
      <c r="IH556" s="28"/>
      <c r="II556" s="28"/>
      <c r="IJ556" s="28"/>
      <c r="IK556" s="28"/>
      <c r="IL556" s="28"/>
      <c r="IM556" s="28"/>
      <c r="IN556" s="28"/>
      <c r="IO556" s="28"/>
      <c r="IP556" s="28"/>
      <c r="IQ556" s="28"/>
      <c r="IR556" s="28"/>
    </row>
    <row r="557" spans="2:252" x14ac:dyDescent="0.25">
      <c r="B557" s="28"/>
      <c r="C557" s="28"/>
      <c r="D557" s="28"/>
      <c r="E557" s="28"/>
      <c r="F557" s="28"/>
      <c r="G557" s="28"/>
      <c r="H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c r="FY557" s="28"/>
      <c r="FZ557" s="28"/>
      <c r="GA557" s="28"/>
      <c r="GB557" s="28"/>
      <c r="GC557" s="28"/>
      <c r="GD557" s="28"/>
      <c r="GE557" s="28"/>
      <c r="GF557" s="28"/>
      <c r="GG557" s="28"/>
      <c r="GH557" s="28"/>
      <c r="GI557" s="28"/>
      <c r="GJ557" s="28"/>
      <c r="GK557" s="28"/>
      <c r="GL557" s="28"/>
      <c r="GM557" s="28"/>
      <c r="GN557" s="28"/>
      <c r="GO557" s="28"/>
      <c r="GP557" s="28"/>
      <c r="GQ557" s="28"/>
      <c r="GR557" s="28"/>
      <c r="GS557" s="28"/>
      <c r="GT557" s="28"/>
      <c r="GU557" s="28"/>
      <c r="GV557" s="28"/>
      <c r="GW557" s="28"/>
      <c r="GX557" s="28"/>
      <c r="GY557" s="28"/>
      <c r="GZ557" s="28"/>
      <c r="HA557" s="28"/>
      <c r="HB557" s="28"/>
      <c r="HC557" s="28"/>
      <c r="HD557" s="28"/>
      <c r="HE557" s="28"/>
      <c r="HF557" s="28"/>
      <c r="HG557" s="28"/>
      <c r="HH557" s="28"/>
      <c r="HI557" s="28"/>
      <c r="HJ557" s="28"/>
      <c r="HK557" s="28"/>
      <c r="HL557" s="28"/>
      <c r="HM557" s="28"/>
      <c r="HN557" s="28"/>
      <c r="HO557" s="28"/>
      <c r="HP557" s="28"/>
      <c r="HQ557" s="28"/>
      <c r="HR557" s="28"/>
      <c r="HS557" s="28"/>
      <c r="HT557" s="28"/>
      <c r="HU557" s="28"/>
      <c r="HV557" s="28"/>
      <c r="HW557" s="28"/>
      <c r="HX557" s="28"/>
      <c r="HY557" s="28"/>
      <c r="HZ557" s="28"/>
      <c r="IA557" s="28"/>
      <c r="IB557" s="28"/>
      <c r="IC557" s="28"/>
      <c r="ID557" s="28"/>
      <c r="IE557" s="28"/>
      <c r="IF557" s="28"/>
      <c r="IG557" s="28"/>
      <c r="IH557" s="28"/>
      <c r="II557" s="28"/>
      <c r="IJ557" s="28"/>
      <c r="IK557" s="28"/>
      <c r="IL557" s="28"/>
      <c r="IM557" s="28"/>
      <c r="IN557" s="28"/>
      <c r="IO557" s="28"/>
      <c r="IP557" s="28"/>
      <c r="IQ557" s="28"/>
      <c r="IR557" s="28"/>
    </row>
    <row r="558" spans="2:252" x14ac:dyDescent="0.25">
      <c r="B558" s="28"/>
      <c r="C558" s="28"/>
      <c r="D558" s="28"/>
      <c r="E558" s="28"/>
      <c r="F558" s="28"/>
      <c r="G558" s="28"/>
      <c r="H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c r="FY558" s="28"/>
      <c r="FZ558" s="28"/>
      <c r="GA558" s="28"/>
      <c r="GB558" s="28"/>
      <c r="GC558" s="28"/>
      <c r="GD558" s="28"/>
      <c r="GE558" s="28"/>
      <c r="GF558" s="28"/>
      <c r="GG558" s="28"/>
      <c r="GH558" s="28"/>
      <c r="GI558" s="28"/>
      <c r="GJ558" s="28"/>
      <c r="GK558" s="28"/>
      <c r="GL558" s="28"/>
      <c r="GM558" s="28"/>
      <c r="GN558" s="28"/>
      <c r="GO558" s="28"/>
      <c r="GP558" s="28"/>
      <c r="GQ558" s="28"/>
      <c r="GR558" s="28"/>
      <c r="GS558" s="28"/>
      <c r="GT558" s="28"/>
      <c r="GU558" s="28"/>
      <c r="GV558" s="28"/>
      <c r="GW558" s="28"/>
      <c r="GX558" s="28"/>
      <c r="GY558" s="28"/>
      <c r="GZ558" s="28"/>
      <c r="HA558" s="28"/>
      <c r="HB558" s="28"/>
      <c r="HC558" s="28"/>
      <c r="HD558" s="28"/>
      <c r="HE558" s="28"/>
      <c r="HF558" s="28"/>
      <c r="HG558" s="28"/>
      <c r="HH558" s="28"/>
      <c r="HI558" s="28"/>
      <c r="HJ558" s="28"/>
      <c r="HK558" s="28"/>
      <c r="HL558" s="28"/>
      <c r="HM558" s="28"/>
      <c r="HN558" s="28"/>
      <c r="HO558" s="28"/>
      <c r="HP558" s="28"/>
      <c r="HQ558" s="28"/>
      <c r="HR558" s="28"/>
      <c r="HS558" s="28"/>
      <c r="HT558" s="28"/>
      <c r="HU558" s="28"/>
      <c r="HV558" s="28"/>
      <c r="HW558" s="28"/>
      <c r="HX558" s="28"/>
      <c r="HY558" s="28"/>
      <c r="HZ558" s="28"/>
      <c r="IA558" s="28"/>
      <c r="IB558" s="28"/>
      <c r="IC558" s="28"/>
      <c r="ID558" s="28"/>
      <c r="IE558" s="28"/>
      <c r="IF558" s="28"/>
      <c r="IG558" s="28"/>
      <c r="IH558" s="28"/>
      <c r="II558" s="28"/>
      <c r="IJ558" s="28"/>
      <c r="IK558" s="28"/>
      <c r="IL558" s="28"/>
      <c r="IM558" s="28"/>
      <c r="IN558" s="28"/>
      <c r="IO558" s="28"/>
      <c r="IP558" s="28"/>
      <c r="IQ558" s="28"/>
      <c r="IR558" s="28"/>
    </row>
    <row r="559" spans="2:252" x14ac:dyDescent="0.25">
      <c r="B559" s="28"/>
      <c r="C559" s="28"/>
      <c r="D559" s="28"/>
      <c r="E559" s="28"/>
      <c r="F559" s="28"/>
      <c r="G559" s="28"/>
      <c r="H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c r="FY559" s="28"/>
      <c r="FZ559" s="28"/>
      <c r="GA559" s="28"/>
      <c r="GB559" s="28"/>
      <c r="GC559" s="28"/>
      <c r="GD559" s="28"/>
      <c r="GE559" s="28"/>
      <c r="GF559" s="28"/>
      <c r="GG559" s="28"/>
      <c r="GH559" s="28"/>
      <c r="GI559" s="28"/>
      <c r="GJ559" s="28"/>
      <c r="GK559" s="28"/>
      <c r="GL559" s="28"/>
      <c r="GM559" s="28"/>
      <c r="GN559" s="28"/>
      <c r="GO559" s="28"/>
      <c r="GP559" s="28"/>
      <c r="GQ559" s="28"/>
      <c r="GR559" s="28"/>
      <c r="GS559" s="28"/>
      <c r="GT559" s="28"/>
      <c r="GU559" s="28"/>
      <c r="GV559" s="28"/>
      <c r="GW559" s="28"/>
      <c r="GX559" s="28"/>
      <c r="GY559" s="28"/>
      <c r="GZ559" s="28"/>
      <c r="HA559" s="28"/>
      <c r="HB559" s="28"/>
      <c r="HC559" s="28"/>
      <c r="HD559" s="28"/>
      <c r="HE559" s="28"/>
      <c r="HF559" s="28"/>
      <c r="HG559" s="28"/>
      <c r="HH559" s="28"/>
      <c r="HI559" s="28"/>
      <c r="HJ559" s="28"/>
      <c r="HK559" s="28"/>
      <c r="HL559" s="28"/>
      <c r="HM559" s="28"/>
      <c r="HN559" s="28"/>
      <c r="HO559" s="28"/>
      <c r="HP559" s="28"/>
      <c r="HQ559" s="28"/>
      <c r="HR559" s="28"/>
      <c r="HS559" s="28"/>
      <c r="HT559" s="28"/>
      <c r="HU559" s="28"/>
      <c r="HV559" s="28"/>
      <c r="HW559" s="28"/>
      <c r="HX559" s="28"/>
      <c r="HY559" s="28"/>
      <c r="HZ559" s="28"/>
      <c r="IA559" s="28"/>
      <c r="IB559" s="28"/>
      <c r="IC559" s="28"/>
      <c r="ID559" s="28"/>
      <c r="IE559" s="28"/>
      <c r="IF559" s="28"/>
      <c r="IG559" s="28"/>
      <c r="IH559" s="28"/>
      <c r="II559" s="28"/>
      <c r="IJ559" s="28"/>
      <c r="IK559" s="28"/>
      <c r="IL559" s="28"/>
      <c r="IM559" s="28"/>
      <c r="IN559" s="28"/>
      <c r="IO559" s="28"/>
      <c r="IP559" s="28"/>
      <c r="IQ559" s="28"/>
      <c r="IR559" s="28"/>
    </row>
    <row r="560" spans="2:252" x14ac:dyDescent="0.25">
      <c r="B560" s="28"/>
      <c r="C560" s="28"/>
      <c r="D560" s="28"/>
      <c r="E560" s="28"/>
      <c r="F560" s="28"/>
      <c r="G560" s="28"/>
      <c r="H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c r="FY560" s="28"/>
      <c r="FZ560" s="28"/>
      <c r="GA560" s="28"/>
      <c r="GB560" s="28"/>
      <c r="GC560" s="28"/>
      <c r="GD560" s="28"/>
      <c r="GE560" s="28"/>
      <c r="GF560" s="28"/>
      <c r="GG560" s="28"/>
      <c r="GH560" s="28"/>
      <c r="GI560" s="28"/>
      <c r="GJ560" s="28"/>
      <c r="GK560" s="28"/>
      <c r="GL560" s="28"/>
      <c r="GM560" s="28"/>
      <c r="GN560" s="28"/>
      <c r="GO560" s="28"/>
      <c r="GP560" s="28"/>
      <c r="GQ560" s="28"/>
      <c r="GR560" s="28"/>
      <c r="GS560" s="28"/>
      <c r="GT560" s="28"/>
      <c r="GU560" s="28"/>
      <c r="GV560" s="28"/>
      <c r="GW560" s="28"/>
      <c r="GX560" s="28"/>
      <c r="GY560" s="28"/>
      <c r="GZ560" s="28"/>
      <c r="HA560" s="28"/>
      <c r="HB560" s="28"/>
      <c r="HC560" s="28"/>
      <c r="HD560" s="28"/>
      <c r="HE560" s="28"/>
      <c r="HF560" s="28"/>
      <c r="HG560" s="28"/>
      <c r="HH560" s="28"/>
      <c r="HI560" s="28"/>
      <c r="HJ560" s="28"/>
      <c r="HK560" s="28"/>
      <c r="HL560" s="28"/>
      <c r="HM560" s="28"/>
      <c r="HN560" s="28"/>
      <c r="HO560" s="28"/>
      <c r="HP560" s="28"/>
      <c r="HQ560" s="28"/>
      <c r="HR560" s="28"/>
      <c r="HS560" s="28"/>
      <c r="HT560" s="28"/>
      <c r="HU560" s="28"/>
      <c r="HV560" s="28"/>
      <c r="HW560" s="28"/>
      <c r="HX560" s="28"/>
      <c r="HY560" s="28"/>
      <c r="HZ560" s="28"/>
      <c r="IA560" s="28"/>
      <c r="IB560" s="28"/>
      <c r="IC560" s="28"/>
      <c r="ID560" s="28"/>
      <c r="IE560" s="28"/>
      <c r="IF560" s="28"/>
      <c r="IG560" s="28"/>
      <c r="IH560" s="28"/>
      <c r="II560" s="28"/>
      <c r="IJ560" s="28"/>
      <c r="IK560" s="28"/>
      <c r="IL560" s="28"/>
      <c r="IM560" s="28"/>
      <c r="IN560" s="28"/>
      <c r="IO560" s="28"/>
      <c r="IP560" s="28"/>
      <c r="IQ560" s="28"/>
      <c r="IR560" s="28"/>
    </row>
    <row r="561" spans="2:252" x14ac:dyDescent="0.25">
      <c r="B561" s="28"/>
      <c r="C561" s="28"/>
      <c r="D561" s="28"/>
      <c r="E561" s="28"/>
      <c r="F561" s="28"/>
      <c r="G561" s="28"/>
      <c r="H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c r="FY561" s="28"/>
      <c r="FZ561" s="28"/>
      <c r="GA561" s="28"/>
      <c r="GB561" s="28"/>
      <c r="GC561" s="28"/>
      <c r="GD561" s="28"/>
      <c r="GE561" s="28"/>
      <c r="GF561" s="28"/>
      <c r="GG561" s="28"/>
      <c r="GH561" s="28"/>
      <c r="GI561" s="28"/>
      <c r="GJ561" s="28"/>
      <c r="GK561" s="28"/>
      <c r="GL561" s="28"/>
      <c r="GM561" s="28"/>
      <c r="GN561" s="28"/>
      <c r="GO561" s="28"/>
      <c r="GP561" s="28"/>
      <c r="GQ561" s="28"/>
      <c r="GR561" s="28"/>
      <c r="GS561" s="28"/>
      <c r="GT561" s="28"/>
      <c r="GU561" s="28"/>
      <c r="GV561" s="28"/>
      <c r="GW561" s="28"/>
      <c r="GX561" s="28"/>
      <c r="GY561" s="28"/>
      <c r="GZ561" s="28"/>
      <c r="HA561" s="28"/>
      <c r="HB561" s="28"/>
      <c r="HC561" s="28"/>
      <c r="HD561" s="28"/>
      <c r="HE561" s="28"/>
      <c r="HF561" s="28"/>
      <c r="HG561" s="28"/>
      <c r="HH561" s="28"/>
      <c r="HI561" s="28"/>
      <c r="HJ561" s="28"/>
      <c r="HK561" s="28"/>
      <c r="HL561" s="28"/>
      <c r="HM561" s="28"/>
      <c r="HN561" s="28"/>
      <c r="HO561" s="28"/>
      <c r="HP561" s="28"/>
      <c r="HQ561" s="28"/>
      <c r="HR561" s="28"/>
      <c r="HS561" s="28"/>
      <c r="HT561" s="28"/>
      <c r="HU561" s="28"/>
      <c r="HV561" s="28"/>
      <c r="HW561" s="28"/>
      <c r="HX561" s="28"/>
      <c r="HY561" s="28"/>
      <c r="HZ561" s="28"/>
      <c r="IA561" s="28"/>
      <c r="IB561" s="28"/>
      <c r="IC561" s="28"/>
      <c r="ID561" s="28"/>
      <c r="IE561" s="28"/>
      <c r="IF561" s="28"/>
      <c r="IG561" s="28"/>
      <c r="IH561" s="28"/>
      <c r="II561" s="28"/>
      <c r="IJ561" s="28"/>
      <c r="IK561" s="28"/>
      <c r="IL561" s="28"/>
      <c r="IM561" s="28"/>
      <c r="IN561" s="28"/>
      <c r="IO561" s="28"/>
      <c r="IP561" s="28"/>
      <c r="IQ561" s="28"/>
      <c r="IR561" s="28"/>
    </row>
    <row r="562" spans="2:252" x14ac:dyDescent="0.25">
      <c r="B562" s="28"/>
      <c r="C562" s="28"/>
      <c r="D562" s="28"/>
      <c r="E562" s="28"/>
      <c r="F562" s="28"/>
      <c r="G562" s="28"/>
      <c r="H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c r="FY562" s="28"/>
      <c r="FZ562" s="28"/>
      <c r="GA562" s="28"/>
      <c r="GB562" s="28"/>
      <c r="GC562" s="28"/>
      <c r="GD562" s="28"/>
      <c r="GE562" s="28"/>
      <c r="GF562" s="28"/>
      <c r="GG562" s="28"/>
      <c r="GH562" s="28"/>
      <c r="GI562" s="28"/>
      <c r="GJ562" s="28"/>
      <c r="GK562" s="28"/>
      <c r="GL562" s="28"/>
      <c r="GM562" s="28"/>
      <c r="GN562" s="28"/>
      <c r="GO562" s="28"/>
      <c r="GP562" s="28"/>
      <c r="GQ562" s="28"/>
      <c r="GR562" s="28"/>
      <c r="GS562" s="28"/>
      <c r="GT562" s="28"/>
      <c r="GU562" s="28"/>
      <c r="GV562" s="28"/>
      <c r="GW562" s="28"/>
      <c r="GX562" s="28"/>
      <c r="GY562" s="28"/>
      <c r="GZ562" s="28"/>
      <c r="HA562" s="28"/>
      <c r="HB562" s="28"/>
      <c r="HC562" s="28"/>
      <c r="HD562" s="28"/>
      <c r="HE562" s="28"/>
      <c r="HF562" s="28"/>
      <c r="HG562" s="28"/>
      <c r="HH562" s="28"/>
      <c r="HI562" s="28"/>
      <c r="HJ562" s="28"/>
      <c r="HK562" s="28"/>
      <c r="HL562" s="28"/>
      <c r="HM562" s="28"/>
      <c r="HN562" s="28"/>
      <c r="HO562" s="28"/>
      <c r="HP562" s="28"/>
      <c r="HQ562" s="28"/>
      <c r="HR562" s="28"/>
      <c r="HS562" s="28"/>
      <c r="HT562" s="28"/>
      <c r="HU562" s="28"/>
      <c r="HV562" s="28"/>
      <c r="HW562" s="28"/>
      <c r="HX562" s="28"/>
      <c r="HY562" s="28"/>
      <c r="HZ562" s="28"/>
      <c r="IA562" s="28"/>
      <c r="IB562" s="28"/>
      <c r="IC562" s="28"/>
      <c r="ID562" s="28"/>
      <c r="IE562" s="28"/>
      <c r="IF562" s="28"/>
      <c r="IG562" s="28"/>
      <c r="IH562" s="28"/>
      <c r="II562" s="28"/>
      <c r="IJ562" s="28"/>
      <c r="IK562" s="28"/>
      <c r="IL562" s="28"/>
      <c r="IM562" s="28"/>
      <c r="IN562" s="28"/>
      <c r="IO562" s="28"/>
      <c r="IP562" s="28"/>
      <c r="IQ562" s="28"/>
      <c r="IR562" s="28"/>
    </row>
    <row r="563" spans="2:252" x14ac:dyDescent="0.25">
      <c r="B563" s="28"/>
      <c r="C563" s="28"/>
      <c r="D563" s="28"/>
      <c r="E563" s="28"/>
      <c r="F563" s="28"/>
      <c r="G563" s="28"/>
      <c r="H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c r="FY563" s="28"/>
      <c r="FZ563" s="28"/>
      <c r="GA563" s="28"/>
      <c r="GB563" s="28"/>
      <c r="GC563" s="28"/>
      <c r="GD563" s="28"/>
      <c r="GE563" s="28"/>
      <c r="GF563" s="28"/>
      <c r="GG563" s="28"/>
      <c r="GH563" s="28"/>
      <c r="GI563" s="28"/>
      <c r="GJ563" s="28"/>
      <c r="GK563" s="28"/>
      <c r="GL563" s="28"/>
      <c r="GM563" s="28"/>
      <c r="GN563" s="28"/>
      <c r="GO563" s="28"/>
      <c r="GP563" s="28"/>
      <c r="GQ563" s="28"/>
      <c r="GR563" s="28"/>
      <c r="GS563" s="28"/>
      <c r="GT563" s="28"/>
      <c r="GU563" s="28"/>
      <c r="GV563" s="28"/>
      <c r="GW563" s="28"/>
      <c r="GX563" s="28"/>
      <c r="GY563" s="28"/>
      <c r="GZ563" s="28"/>
      <c r="HA563" s="28"/>
      <c r="HB563" s="28"/>
      <c r="HC563" s="28"/>
      <c r="HD563" s="28"/>
      <c r="HE563" s="28"/>
      <c r="HF563" s="28"/>
      <c r="HG563" s="28"/>
      <c r="HH563" s="28"/>
      <c r="HI563" s="28"/>
      <c r="HJ563" s="28"/>
      <c r="HK563" s="28"/>
      <c r="HL563" s="28"/>
      <c r="HM563" s="28"/>
      <c r="HN563" s="28"/>
      <c r="HO563" s="28"/>
      <c r="HP563" s="28"/>
      <c r="HQ563" s="28"/>
      <c r="HR563" s="28"/>
      <c r="HS563" s="28"/>
      <c r="HT563" s="28"/>
      <c r="HU563" s="28"/>
      <c r="HV563" s="28"/>
      <c r="HW563" s="28"/>
      <c r="HX563" s="28"/>
      <c r="HY563" s="28"/>
      <c r="HZ563" s="28"/>
      <c r="IA563" s="28"/>
      <c r="IB563" s="28"/>
      <c r="IC563" s="28"/>
      <c r="ID563" s="28"/>
      <c r="IE563" s="28"/>
      <c r="IF563" s="28"/>
      <c r="IG563" s="28"/>
      <c r="IH563" s="28"/>
      <c r="II563" s="28"/>
      <c r="IJ563" s="28"/>
      <c r="IK563" s="28"/>
      <c r="IL563" s="28"/>
      <c r="IM563" s="28"/>
      <c r="IN563" s="28"/>
      <c r="IO563" s="28"/>
      <c r="IP563" s="28"/>
      <c r="IQ563" s="28"/>
      <c r="IR563" s="28"/>
    </row>
    <row r="564" spans="2:252" x14ac:dyDescent="0.25">
      <c r="B564" s="28"/>
      <c r="C564" s="28"/>
      <c r="D564" s="28"/>
      <c r="E564" s="28"/>
      <c r="F564" s="28"/>
      <c r="G564" s="28"/>
      <c r="H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c r="FY564" s="28"/>
      <c r="FZ564" s="28"/>
      <c r="GA564" s="28"/>
      <c r="GB564" s="28"/>
      <c r="GC564" s="28"/>
      <c r="GD564" s="28"/>
      <c r="GE564" s="28"/>
      <c r="GF564" s="28"/>
      <c r="GG564" s="28"/>
      <c r="GH564" s="28"/>
      <c r="GI564" s="28"/>
      <c r="GJ564" s="28"/>
      <c r="GK564" s="28"/>
      <c r="GL564" s="28"/>
      <c r="GM564" s="28"/>
      <c r="GN564" s="28"/>
      <c r="GO564" s="28"/>
      <c r="GP564" s="28"/>
      <c r="GQ564" s="28"/>
      <c r="GR564" s="28"/>
      <c r="GS564" s="28"/>
      <c r="GT564" s="28"/>
      <c r="GU564" s="28"/>
      <c r="GV564" s="28"/>
      <c r="GW564" s="28"/>
      <c r="GX564" s="28"/>
      <c r="GY564" s="28"/>
      <c r="GZ564" s="28"/>
      <c r="HA564" s="28"/>
      <c r="HB564" s="28"/>
      <c r="HC564" s="28"/>
      <c r="HD564" s="28"/>
      <c r="HE564" s="28"/>
      <c r="HF564" s="28"/>
      <c r="HG564" s="28"/>
      <c r="HH564" s="28"/>
      <c r="HI564" s="28"/>
      <c r="HJ564" s="28"/>
      <c r="HK564" s="28"/>
      <c r="HL564" s="28"/>
      <c r="HM564" s="28"/>
      <c r="HN564" s="28"/>
      <c r="HO564" s="28"/>
      <c r="HP564" s="28"/>
      <c r="HQ564" s="28"/>
      <c r="HR564" s="28"/>
      <c r="HS564" s="28"/>
      <c r="HT564" s="28"/>
      <c r="HU564" s="28"/>
      <c r="HV564" s="28"/>
      <c r="HW564" s="28"/>
      <c r="HX564" s="28"/>
      <c r="HY564" s="28"/>
      <c r="HZ564" s="28"/>
      <c r="IA564" s="28"/>
      <c r="IB564" s="28"/>
      <c r="IC564" s="28"/>
      <c r="ID564" s="28"/>
      <c r="IE564" s="28"/>
      <c r="IF564" s="28"/>
      <c r="IG564" s="28"/>
      <c r="IH564" s="28"/>
      <c r="II564" s="28"/>
      <c r="IJ564" s="28"/>
      <c r="IK564" s="28"/>
      <c r="IL564" s="28"/>
      <c r="IM564" s="28"/>
      <c r="IN564" s="28"/>
      <c r="IO564" s="28"/>
      <c r="IP564" s="28"/>
      <c r="IQ564" s="28"/>
      <c r="IR564" s="28"/>
    </row>
    <row r="565" spans="2:252" x14ac:dyDescent="0.25">
      <c r="B565" s="28"/>
      <c r="C565" s="28"/>
      <c r="D565" s="28"/>
      <c r="E565" s="28"/>
      <c r="F565" s="28"/>
      <c r="G565" s="28"/>
      <c r="H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c r="FY565" s="28"/>
      <c r="FZ565" s="28"/>
      <c r="GA565" s="28"/>
      <c r="GB565" s="28"/>
      <c r="GC565" s="28"/>
      <c r="GD565" s="28"/>
      <c r="GE565" s="28"/>
      <c r="GF565" s="28"/>
      <c r="GG565" s="28"/>
      <c r="GH565" s="28"/>
      <c r="GI565" s="28"/>
      <c r="GJ565" s="28"/>
      <c r="GK565" s="28"/>
      <c r="GL565" s="28"/>
      <c r="GM565" s="28"/>
      <c r="GN565" s="28"/>
      <c r="GO565" s="28"/>
      <c r="GP565" s="28"/>
      <c r="GQ565" s="28"/>
      <c r="GR565" s="28"/>
      <c r="GS565" s="28"/>
      <c r="GT565" s="28"/>
      <c r="GU565" s="28"/>
      <c r="GV565" s="28"/>
      <c r="GW565" s="28"/>
      <c r="GX565" s="28"/>
      <c r="GY565" s="28"/>
      <c r="GZ565" s="28"/>
      <c r="HA565" s="28"/>
      <c r="HB565" s="28"/>
      <c r="HC565" s="28"/>
      <c r="HD565" s="28"/>
      <c r="HE565" s="28"/>
      <c r="HF565" s="28"/>
      <c r="HG565" s="28"/>
      <c r="HH565" s="28"/>
      <c r="HI565" s="28"/>
      <c r="HJ565" s="28"/>
      <c r="HK565" s="28"/>
      <c r="HL565" s="28"/>
      <c r="HM565" s="28"/>
      <c r="HN565" s="28"/>
      <c r="HO565" s="28"/>
      <c r="HP565" s="28"/>
      <c r="HQ565" s="28"/>
      <c r="HR565" s="28"/>
      <c r="HS565" s="28"/>
      <c r="HT565" s="28"/>
      <c r="HU565" s="28"/>
      <c r="HV565" s="28"/>
      <c r="HW565" s="28"/>
      <c r="HX565" s="28"/>
      <c r="HY565" s="28"/>
      <c r="HZ565" s="28"/>
      <c r="IA565" s="28"/>
      <c r="IB565" s="28"/>
      <c r="IC565" s="28"/>
      <c r="ID565" s="28"/>
      <c r="IE565" s="28"/>
      <c r="IF565" s="28"/>
      <c r="IG565" s="28"/>
      <c r="IH565" s="28"/>
      <c r="II565" s="28"/>
      <c r="IJ565" s="28"/>
      <c r="IK565" s="28"/>
      <c r="IL565" s="28"/>
      <c r="IM565" s="28"/>
      <c r="IN565" s="28"/>
      <c r="IO565" s="28"/>
      <c r="IP565" s="28"/>
      <c r="IQ565" s="28"/>
      <c r="IR565" s="28"/>
    </row>
    <row r="566" spans="2:252" x14ac:dyDescent="0.25">
      <c r="B566" s="28"/>
      <c r="C566" s="28"/>
      <c r="D566" s="28"/>
      <c r="E566" s="28"/>
      <c r="F566" s="28"/>
      <c r="G566" s="28"/>
      <c r="H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c r="FY566" s="28"/>
      <c r="FZ566" s="28"/>
      <c r="GA566" s="28"/>
      <c r="GB566" s="28"/>
      <c r="GC566" s="28"/>
      <c r="GD566" s="28"/>
      <c r="GE566" s="28"/>
      <c r="GF566" s="28"/>
      <c r="GG566" s="28"/>
      <c r="GH566" s="28"/>
      <c r="GI566" s="28"/>
      <c r="GJ566" s="28"/>
      <c r="GK566" s="28"/>
      <c r="GL566" s="28"/>
      <c r="GM566" s="28"/>
      <c r="GN566" s="28"/>
      <c r="GO566" s="28"/>
      <c r="GP566" s="28"/>
      <c r="GQ566" s="28"/>
      <c r="GR566" s="28"/>
      <c r="GS566" s="28"/>
      <c r="GT566" s="28"/>
      <c r="GU566" s="28"/>
      <c r="GV566" s="28"/>
      <c r="GW566" s="28"/>
      <c r="GX566" s="28"/>
      <c r="GY566" s="28"/>
      <c r="GZ566" s="28"/>
      <c r="HA566" s="28"/>
      <c r="HB566" s="28"/>
      <c r="HC566" s="28"/>
      <c r="HD566" s="28"/>
      <c r="HE566" s="28"/>
      <c r="HF566" s="28"/>
      <c r="HG566" s="28"/>
      <c r="HH566" s="28"/>
      <c r="HI566" s="28"/>
      <c r="HJ566" s="28"/>
      <c r="HK566" s="28"/>
      <c r="HL566" s="28"/>
      <c r="HM566" s="28"/>
      <c r="HN566" s="28"/>
      <c r="HO566" s="28"/>
      <c r="HP566" s="28"/>
      <c r="HQ566" s="28"/>
      <c r="HR566" s="28"/>
      <c r="HS566" s="28"/>
      <c r="HT566" s="28"/>
      <c r="HU566" s="28"/>
      <c r="HV566" s="28"/>
      <c r="HW566" s="28"/>
      <c r="HX566" s="28"/>
      <c r="HY566" s="28"/>
      <c r="HZ566" s="28"/>
      <c r="IA566" s="28"/>
      <c r="IB566" s="28"/>
      <c r="IC566" s="28"/>
      <c r="ID566" s="28"/>
      <c r="IE566" s="28"/>
      <c r="IF566" s="28"/>
      <c r="IG566" s="28"/>
      <c r="IH566" s="28"/>
      <c r="II566" s="28"/>
      <c r="IJ566" s="28"/>
      <c r="IK566" s="28"/>
      <c r="IL566" s="28"/>
      <c r="IM566" s="28"/>
      <c r="IN566" s="28"/>
      <c r="IO566" s="28"/>
      <c r="IP566" s="28"/>
      <c r="IQ566" s="28"/>
      <c r="IR566" s="28"/>
    </row>
    <row r="567" spans="2:252" x14ac:dyDescent="0.25">
      <c r="B567" s="28"/>
      <c r="C567" s="28"/>
      <c r="D567" s="28"/>
      <c r="E567" s="28"/>
      <c r="F567" s="28"/>
      <c r="G567" s="28"/>
      <c r="H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c r="FY567" s="28"/>
      <c r="FZ567" s="28"/>
      <c r="GA567" s="28"/>
      <c r="GB567" s="28"/>
      <c r="GC567" s="28"/>
      <c r="GD567" s="28"/>
      <c r="GE567" s="28"/>
      <c r="GF567" s="28"/>
      <c r="GG567" s="28"/>
      <c r="GH567" s="28"/>
      <c r="GI567" s="28"/>
      <c r="GJ567" s="28"/>
      <c r="GK567" s="28"/>
      <c r="GL567" s="28"/>
      <c r="GM567" s="28"/>
      <c r="GN567" s="28"/>
      <c r="GO567" s="28"/>
      <c r="GP567" s="28"/>
      <c r="GQ567" s="28"/>
      <c r="GR567" s="28"/>
      <c r="GS567" s="28"/>
      <c r="GT567" s="28"/>
      <c r="GU567" s="28"/>
      <c r="GV567" s="28"/>
      <c r="GW567" s="28"/>
      <c r="GX567" s="28"/>
      <c r="GY567" s="28"/>
      <c r="GZ567" s="28"/>
      <c r="HA567" s="28"/>
      <c r="HB567" s="28"/>
      <c r="HC567" s="28"/>
      <c r="HD567" s="28"/>
      <c r="HE567" s="28"/>
      <c r="HF567" s="28"/>
      <c r="HG567" s="28"/>
      <c r="HH567" s="28"/>
      <c r="HI567" s="28"/>
      <c r="HJ567" s="28"/>
      <c r="HK567" s="28"/>
      <c r="HL567" s="28"/>
      <c r="HM567" s="28"/>
      <c r="HN567" s="28"/>
      <c r="HO567" s="28"/>
      <c r="HP567" s="28"/>
      <c r="HQ567" s="28"/>
      <c r="HR567" s="28"/>
      <c r="HS567" s="28"/>
      <c r="HT567" s="28"/>
      <c r="HU567" s="28"/>
      <c r="HV567" s="28"/>
      <c r="HW567" s="28"/>
      <c r="HX567" s="28"/>
      <c r="HY567" s="28"/>
      <c r="HZ567" s="28"/>
      <c r="IA567" s="28"/>
      <c r="IB567" s="28"/>
      <c r="IC567" s="28"/>
      <c r="ID567" s="28"/>
      <c r="IE567" s="28"/>
      <c r="IF567" s="28"/>
      <c r="IG567" s="28"/>
      <c r="IH567" s="28"/>
      <c r="II567" s="28"/>
      <c r="IJ567" s="28"/>
      <c r="IK567" s="28"/>
      <c r="IL567" s="28"/>
      <c r="IM567" s="28"/>
      <c r="IN567" s="28"/>
      <c r="IO567" s="28"/>
      <c r="IP567" s="28"/>
      <c r="IQ567" s="28"/>
      <c r="IR567" s="28"/>
    </row>
    <row r="568" spans="2:252" x14ac:dyDescent="0.25">
      <c r="B568" s="28"/>
      <c r="C568" s="28"/>
      <c r="D568" s="28"/>
      <c r="E568" s="28"/>
      <c r="F568" s="28"/>
      <c r="G568" s="28"/>
      <c r="H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c r="FY568" s="28"/>
      <c r="FZ568" s="28"/>
      <c r="GA568" s="28"/>
      <c r="GB568" s="28"/>
      <c r="GC568" s="28"/>
      <c r="GD568" s="28"/>
      <c r="GE568" s="28"/>
      <c r="GF568" s="28"/>
      <c r="GG568" s="28"/>
      <c r="GH568" s="28"/>
      <c r="GI568" s="28"/>
      <c r="GJ568" s="28"/>
      <c r="GK568" s="28"/>
      <c r="GL568" s="28"/>
      <c r="GM568" s="28"/>
      <c r="GN568" s="28"/>
      <c r="GO568" s="28"/>
      <c r="GP568" s="28"/>
      <c r="GQ568" s="28"/>
      <c r="GR568" s="28"/>
      <c r="GS568" s="28"/>
      <c r="GT568" s="28"/>
      <c r="GU568" s="28"/>
      <c r="GV568" s="28"/>
      <c r="GW568" s="28"/>
      <c r="GX568" s="28"/>
      <c r="GY568" s="28"/>
      <c r="GZ568" s="28"/>
      <c r="HA568" s="28"/>
      <c r="HB568" s="28"/>
      <c r="HC568" s="28"/>
      <c r="HD568" s="28"/>
      <c r="HE568" s="28"/>
      <c r="HF568" s="28"/>
      <c r="HG568" s="28"/>
      <c r="HH568" s="28"/>
      <c r="HI568" s="28"/>
      <c r="HJ568" s="28"/>
      <c r="HK568" s="28"/>
      <c r="HL568" s="28"/>
      <c r="HM568" s="28"/>
      <c r="HN568" s="28"/>
      <c r="HO568" s="28"/>
      <c r="HP568" s="28"/>
      <c r="HQ568" s="28"/>
      <c r="HR568" s="28"/>
      <c r="HS568" s="28"/>
      <c r="HT568" s="28"/>
      <c r="HU568" s="28"/>
      <c r="HV568" s="28"/>
      <c r="HW568" s="28"/>
      <c r="HX568" s="28"/>
      <c r="HY568" s="28"/>
      <c r="HZ568" s="28"/>
      <c r="IA568" s="28"/>
      <c r="IB568" s="28"/>
      <c r="IC568" s="28"/>
      <c r="ID568" s="28"/>
      <c r="IE568" s="28"/>
      <c r="IF568" s="28"/>
      <c r="IG568" s="28"/>
      <c r="IH568" s="28"/>
      <c r="II568" s="28"/>
      <c r="IJ568" s="28"/>
      <c r="IK568" s="28"/>
      <c r="IL568" s="28"/>
      <c r="IM568" s="28"/>
      <c r="IN568" s="28"/>
      <c r="IO568" s="28"/>
      <c r="IP568" s="28"/>
      <c r="IQ568" s="28"/>
      <c r="IR568" s="28"/>
    </row>
    <row r="569" spans="2:252" x14ac:dyDescent="0.25">
      <c r="B569" s="28"/>
      <c r="C569" s="28"/>
      <c r="D569" s="28"/>
      <c r="E569" s="28"/>
      <c r="F569" s="28"/>
      <c r="G569" s="28"/>
      <c r="H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c r="FY569" s="28"/>
      <c r="FZ569" s="28"/>
      <c r="GA569" s="28"/>
      <c r="GB569" s="28"/>
      <c r="GC569" s="28"/>
      <c r="GD569" s="28"/>
      <c r="GE569" s="28"/>
      <c r="GF569" s="28"/>
      <c r="GG569" s="28"/>
      <c r="GH569" s="28"/>
      <c r="GI569" s="28"/>
      <c r="GJ569" s="28"/>
      <c r="GK569" s="28"/>
      <c r="GL569" s="28"/>
      <c r="GM569" s="28"/>
      <c r="GN569" s="28"/>
      <c r="GO569" s="28"/>
      <c r="GP569" s="28"/>
      <c r="GQ569" s="28"/>
      <c r="GR569" s="28"/>
      <c r="GS569" s="28"/>
      <c r="GT569" s="28"/>
      <c r="GU569" s="28"/>
      <c r="GV569" s="28"/>
      <c r="GW569" s="28"/>
      <c r="GX569" s="28"/>
      <c r="GY569" s="28"/>
      <c r="GZ569" s="28"/>
      <c r="HA569" s="28"/>
      <c r="HB569" s="28"/>
      <c r="HC569" s="28"/>
      <c r="HD569" s="28"/>
      <c r="HE569" s="28"/>
      <c r="HF569" s="28"/>
      <c r="HG569" s="28"/>
      <c r="HH569" s="28"/>
      <c r="HI569" s="28"/>
      <c r="HJ569" s="28"/>
      <c r="HK569" s="28"/>
      <c r="HL569" s="28"/>
      <c r="HM569" s="28"/>
      <c r="HN569" s="28"/>
      <c r="HO569" s="28"/>
      <c r="HP569" s="28"/>
      <c r="HQ569" s="28"/>
      <c r="HR569" s="28"/>
      <c r="HS569" s="28"/>
      <c r="HT569" s="28"/>
      <c r="HU569" s="28"/>
      <c r="HV569" s="28"/>
      <c r="HW569" s="28"/>
      <c r="HX569" s="28"/>
      <c r="HY569" s="28"/>
      <c r="HZ569" s="28"/>
      <c r="IA569" s="28"/>
      <c r="IB569" s="28"/>
      <c r="IC569" s="28"/>
      <c r="ID569" s="28"/>
      <c r="IE569" s="28"/>
      <c r="IF569" s="28"/>
      <c r="IG569" s="28"/>
      <c r="IH569" s="28"/>
      <c r="II569" s="28"/>
      <c r="IJ569" s="28"/>
      <c r="IK569" s="28"/>
      <c r="IL569" s="28"/>
      <c r="IM569" s="28"/>
      <c r="IN569" s="28"/>
      <c r="IO569" s="28"/>
      <c r="IP569" s="28"/>
      <c r="IQ569" s="28"/>
      <c r="IR569" s="28"/>
    </row>
    <row r="570" spans="2:252" x14ac:dyDescent="0.25">
      <c r="B570" s="28"/>
      <c r="C570" s="28"/>
      <c r="D570" s="28"/>
      <c r="E570" s="28"/>
      <c r="F570" s="28"/>
      <c r="G570" s="28"/>
      <c r="H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c r="FY570" s="28"/>
      <c r="FZ570" s="28"/>
      <c r="GA570" s="28"/>
      <c r="GB570" s="28"/>
      <c r="GC570" s="28"/>
      <c r="GD570" s="28"/>
      <c r="GE570" s="28"/>
      <c r="GF570" s="28"/>
      <c r="GG570" s="28"/>
      <c r="GH570" s="28"/>
      <c r="GI570" s="28"/>
      <c r="GJ570" s="28"/>
      <c r="GK570" s="28"/>
      <c r="GL570" s="28"/>
      <c r="GM570" s="28"/>
      <c r="GN570" s="28"/>
      <c r="GO570" s="28"/>
      <c r="GP570" s="28"/>
      <c r="GQ570" s="28"/>
      <c r="GR570" s="28"/>
      <c r="GS570" s="28"/>
      <c r="GT570" s="28"/>
      <c r="GU570" s="28"/>
      <c r="GV570" s="28"/>
      <c r="GW570" s="28"/>
      <c r="GX570" s="28"/>
      <c r="GY570" s="28"/>
      <c r="GZ570" s="28"/>
      <c r="HA570" s="28"/>
      <c r="HB570" s="28"/>
      <c r="HC570" s="28"/>
      <c r="HD570" s="28"/>
      <c r="HE570" s="28"/>
      <c r="HF570" s="28"/>
      <c r="HG570" s="28"/>
      <c r="HH570" s="28"/>
      <c r="HI570" s="28"/>
      <c r="HJ570" s="28"/>
      <c r="HK570" s="28"/>
      <c r="HL570" s="28"/>
      <c r="HM570" s="28"/>
      <c r="HN570" s="28"/>
      <c r="HO570" s="28"/>
      <c r="HP570" s="28"/>
      <c r="HQ570" s="28"/>
      <c r="HR570" s="28"/>
      <c r="HS570" s="28"/>
      <c r="HT570" s="28"/>
      <c r="HU570" s="28"/>
      <c r="HV570" s="28"/>
      <c r="HW570" s="28"/>
      <c r="HX570" s="28"/>
      <c r="HY570" s="28"/>
      <c r="HZ570" s="28"/>
      <c r="IA570" s="28"/>
      <c r="IB570" s="28"/>
      <c r="IC570" s="28"/>
      <c r="ID570" s="28"/>
      <c r="IE570" s="28"/>
      <c r="IF570" s="28"/>
      <c r="IG570" s="28"/>
      <c r="IH570" s="28"/>
      <c r="II570" s="28"/>
      <c r="IJ570" s="28"/>
      <c r="IK570" s="28"/>
      <c r="IL570" s="28"/>
      <c r="IM570" s="28"/>
      <c r="IN570" s="28"/>
      <c r="IO570" s="28"/>
      <c r="IP570" s="28"/>
      <c r="IQ570" s="28"/>
      <c r="IR570" s="28"/>
    </row>
    <row r="571" spans="2:252" x14ac:dyDescent="0.25">
      <c r="B571" s="28"/>
      <c r="C571" s="28"/>
      <c r="D571" s="28"/>
      <c r="E571" s="28"/>
      <c r="F571" s="28"/>
      <c r="G571" s="28"/>
      <c r="H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c r="FY571" s="28"/>
      <c r="FZ571" s="28"/>
      <c r="GA571" s="28"/>
      <c r="GB571" s="28"/>
      <c r="GC571" s="28"/>
      <c r="GD571" s="28"/>
      <c r="GE571" s="28"/>
      <c r="GF571" s="28"/>
      <c r="GG571" s="28"/>
      <c r="GH571" s="28"/>
      <c r="GI571" s="28"/>
      <c r="GJ571" s="28"/>
      <c r="GK571" s="28"/>
      <c r="GL571" s="28"/>
      <c r="GM571" s="28"/>
      <c r="GN571" s="28"/>
      <c r="GO571" s="28"/>
      <c r="GP571" s="28"/>
      <c r="GQ571" s="28"/>
      <c r="GR571" s="28"/>
      <c r="GS571" s="28"/>
      <c r="GT571" s="28"/>
      <c r="GU571" s="28"/>
      <c r="GV571" s="28"/>
      <c r="GW571" s="28"/>
      <c r="GX571" s="28"/>
      <c r="GY571" s="28"/>
      <c r="GZ571" s="28"/>
      <c r="HA571" s="28"/>
      <c r="HB571" s="28"/>
      <c r="HC571" s="28"/>
      <c r="HD571" s="28"/>
      <c r="HE571" s="28"/>
      <c r="HF571" s="28"/>
      <c r="HG571" s="28"/>
      <c r="HH571" s="28"/>
      <c r="HI571" s="28"/>
      <c r="HJ571" s="28"/>
      <c r="HK571" s="28"/>
      <c r="HL571" s="28"/>
      <c r="HM571" s="28"/>
      <c r="HN571" s="28"/>
      <c r="HO571" s="28"/>
      <c r="HP571" s="28"/>
      <c r="HQ571" s="28"/>
      <c r="HR571" s="28"/>
      <c r="HS571" s="28"/>
      <c r="HT571" s="28"/>
      <c r="HU571" s="28"/>
      <c r="HV571" s="28"/>
      <c r="HW571" s="28"/>
      <c r="HX571" s="28"/>
      <c r="HY571" s="28"/>
      <c r="HZ571" s="28"/>
      <c r="IA571" s="28"/>
      <c r="IB571" s="28"/>
      <c r="IC571" s="28"/>
      <c r="ID571" s="28"/>
      <c r="IE571" s="28"/>
      <c r="IF571" s="28"/>
      <c r="IG571" s="28"/>
      <c r="IH571" s="28"/>
      <c r="II571" s="28"/>
      <c r="IJ571" s="28"/>
      <c r="IK571" s="28"/>
      <c r="IL571" s="28"/>
      <c r="IM571" s="28"/>
      <c r="IN571" s="28"/>
      <c r="IO571" s="28"/>
      <c r="IP571" s="28"/>
      <c r="IQ571" s="28"/>
      <c r="IR571" s="28"/>
    </row>
    <row r="572" spans="2:252" x14ac:dyDescent="0.25">
      <c r="B572" s="28"/>
      <c r="C572" s="28"/>
      <c r="D572" s="28"/>
      <c r="E572" s="28"/>
      <c r="F572" s="28"/>
      <c r="G572" s="28"/>
      <c r="H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c r="FY572" s="28"/>
      <c r="FZ572" s="28"/>
      <c r="GA572" s="28"/>
      <c r="GB572" s="28"/>
      <c r="GC572" s="28"/>
      <c r="GD572" s="28"/>
      <c r="GE572" s="28"/>
      <c r="GF572" s="28"/>
      <c r="GG572" s="28"/>
      <c r="GH572" s="28"/>
      <c r="GI572" s="28"/>
      <c r="GJ572" s="28"/>
      <c r="GK572" s="28"/>
      <c r="GL572" s="28"/>
      <c r="GM572" s="28"/>
      <c r="GN572" s="28"/>
      <c r="GO572" s="28"/>
      <c r="GP572" s="28"/>
      <c r="GQ572" s="28"/>
      <c r="GR572" s="28"/>
      <c r="GS572" s="28"/>
      <c r="GT572" s="28"/>
      <c r="GU572" s="28"/>
      <c r="GV572" s="28"/>
      <c r="GW572" s="28"/>
      <c r="GX572" s="28"/>
      <c r="GY572" s="28"/>
      <c r="GZ572" s="28"/>
      <c r="HA572" s="28"/>
      <c r="HB572" s="28"/>
      <c r="HC572" s="28"/>
      <c r="HD572" s="28"/>
      <c r="HE572" s="28"/>
      <c r="HF572" s="28"/>
      <c r="HG572" s="28"/>
      <c r="HH572" s="28"/>
      <c r="HI572" s="28"/>
      <c r="HJ572" s="28"/>
      <c r="HK572" s="28"/>
      <c r="HL572" s="28"/>
      <c r="HM572" s="28"/>
      <c r="HN572" s="28"/>
      <c r="HO572" s="28"/>
      <c r="HP572" s="28"/>
      <c r="HQ572" s="28"/>
      <c r="HR572" s="28"/>
      <c r="HS572" s="28"/>
      <c r="HT572" s="28"/>
      <c r="HU572" s="28"/>
      <c r="HV572" s="28"/>
      <c r="HW572" s="28"/>
      <c r="HX572" s="28"/>
      <c r="HY572" s="28"/>
      <c r="HZ572" s="28"/>
      <c r="IA572" s="28"/>
      <c r="IB572" s="28"/>
      <c r="IC572" s="28"/>
      <c r="ID572" s="28"/>
      <c r="IE572" s="28"/>
      <c r="IF572" s="28"/>
      <c r="IG572" s="28"/>
      <c r="IH572" s="28"/>
      <c r="II572" s="28"/>
      <c r="IJ572" s="28"/>
      <c r="IK572" s="28"/>
      <c r="IL572" s="28"/>
      <c r="IM572" s="28"/>
      <c r="IN572" s="28"/>
      <c r="IO572" s="28"/>
      <c r="IP572" s="28"/>
      <c r="IQ572" s="28"/>
      <c r="IR572" s="28"/>
    </row>
    <row r="573" spans="2:252" x14ac:dyDescent="0.25">
      <c r="B573" s="28"/>
      <c r="C573" s="28"/>
      <c r="D573" s="28"/>
      <c r="E573" s="28"/>
      <c r="F573" s="28"/>
      <c r="G573" s="28"/>
      <c r="H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c r="FY573" s="28"/>
      <c r="FZ573" s="28"/>
      <c r="GA573" s="28"/>
      <c r="GB573" s="28"/>
      <c r="GC573" s="28"/>
      <c r="GD573" s="28"/>
      <c r="GE573" s="28"/>
      <c r="GF573" s="28"/>
      <c r="GG573" s="28"/>
      <c r="GH573" s="28"/>
      <c r="GI573" s="28"/>
      <c r="GJ573" s="28"/>
      <c r="GK573" s="28"/>
      <c r="GL573" s="28"/>
      <c r="GM573" s="28"/>
      <c r="GN573" s="28"/>
      <c r="GO573" s="28"/>
      <c r="GP573" s="28"/>
      <c r="GQ573" s="28"/>
      <c r="GR573" s="28"/>
      <c r="GS573" s="28"/>
      <c r="GT573" s="28"/>
      <c r="GU573" s="28"/>
      <c r="GV573" s="28"/>
      <c r="GW573" s="28"/>
      <c r="GX573" s="28"/>
      <c r="GY573" s="28"/>
      <c r="GZ573" s="28"/>
      <c r="HA573" s="28"/>
      <c r="HB573" s="28"/>
      <c r="HC573" s="28"/>
      <c r="HD573" s="28"/>
      <c r="HE573" s="28"/>
      <c r="HF573" s="28"/>
      <c r="HG573" s="28"/>
      <c r="HH573" s="28"/>
      <c r="HI573" s="28"/>
      <c r="HJ573" s="28"/>
      <c r="HK573" s="28"/>
      <c r="HL573" s="28"/>
      <c r="HM573" s="28"/>
      <c r="HN573" s="28"/>
      <c r="HO573" s="28"/>
      <c r="HP573" s="28"/>
      <c r="HQ573" s="28"/>
      <c r="HR573" s="28"/>
      <c r="HS573" s="28"/>
      <c r="HT573" s="28"/>
      <c r="HU573" s="28"/>
      <c r="HV573" s="28"/>
      <c r="HW573" s="28"/>
      <c r="HX573" s="28"/>
      <c r="HY573" s="28"/>
      <c r="HZ573" s="28"/>
      <c r="IA573" s="28"/>
      <c r="IB573" s="28"/>
      <c r="IC573" s="28"/>
      <c r="ID573" s="28"/>
      <c r="IE573" s="28"/>
      <c r="IF573" s="28"/>
      <c r="IG573" s="28"/>
      <c r="IH573" s="28"/>
      <c r="II573" s="28"/>
      <c r="IJ573" s="28"/>
      <c r="IK573" s="28"/>
      <c r="IL573" s="28"/>
      <c r="IM573" s="28"/>
      <c r="IN573" s="28"/>
      <c r="IO573" s="28"/>
      <c r="IP573" s="28"/>
      <c r="IQ573" s="28"/>
      <c r="IR573" s="28"/>
    </row>
    <row r="574" spans="2:252" x14ac:dyDescent="0.25">
      <c r="B574" s="28"/>
      <c r="C574" s="28"/>
      <c r="D574" s="28"/>
      <c r="E574" s="28"/>
      <c r="F574" s="28"/>
      <c r="G574" s="28"/>
      <c r="H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c r="FY574" s="28"/>
      <c r="FZ574" s="28"/>
      <c r="GA574" s="28"/>
      <c r="GB574" s="28"/>
      <c r="GC574" s="28"/>
      <c r="GD574" s="28"/>
      <c r="GE574" s="28"/>
      <c r="GF574" s="28"/>
      <c r="GG574" s="28"/>
      <c r="GH574" s="28"/>
      <c r="GI574" s="28"/>
      <c r="GJ574" s="28"/>
      <c r="GK574" s="28"/>
      <c r="GL574" s="28"/>
      <c r="GM574" s="28"/>
      <c r="GN574" s="28"/>
      <c r="GO574" s="28"/>
      <c r="GP574" s="28"/>
      <c r="GQ574" s="28"/>
      <c r="GR574" s="28"/>
      <c r="GS574" s="28"/>
      <c r="GT574" s="28"/>
      <c r="GU574" s="28"/>
      <c r="GV574" s="28"/>
      <c r="GW574" s="28"/>
      <c r="GX574" s="28"/>
      <c r="GY574" s="28"/>
      <c r="GZ574" s="28"/>
      <c r="HA574" s="28"/>
      <c r="HB574" s="28"/>
      <c r="HC574" s="28"/>
      <c r="HD574" s="28"/>
      <c r="HE574" s="28"/>
      <c r="HF574" s="28"/>
      <c r="HG574" s="28"/>
      <c r="HH574" s="28"/>
      <c r="HI574" s="28"/>
      <c r="HJ574" s="28"/>
      <c r="HK574" s="28"/>
      <c r="HL574" s="28"/>
      <c r="HM574" s="28"/>
      <c r="HN574" s="28"/>
      <c r="HO574" s="28"/>
      <c r="HP574" s="28"/>
      <c r="HQ574" s="28"/>
      <c r="HR574" s="28"/>
      <c r="HS574" s="28"/>
      <c r="HT574" s="28"/>
      <c r="HU574" s="28"/>
      <c r="HV574" s="28"/>
      <c r="HW574" s="28"/>
      <c r="HX574" s="28"/>
      <c r="HY574" s="28"/>
      <c r="HZ574" s="28"/>
      <c r="IA574" s="28"/>
      <c r="IB574" s="28"/>
      <c r="IC574" s="28"/>
      <c r="ID574" s="28"/>
      <c r="IE574" s="28"/>
      <c r="IF574" s="28"/>
      <c r="IG574" s="28"/>
      <c r="IH574" s="28"/>
      <c r="II574" s="28"/>
      <c r="IJ574" s="28"/>
      <c r="IK574" s="28"/>
      <c r="IL574" s="28"/>
      <c r="IM574" s="28"/>
      <c r="IN574" s="28"/>
      <c r="IO574" s="28"/>
      <c r="IP574" s="28"/>
      <c r="IQ574" s="28"/>
      <c r="IR574" s="28"/>
    </row>
    <row r="575" spans="2:252" x14ac:dyDescent="0.25">
      <c r="B575" s="28"/>
      <c r="C575" s="28"/>
      <c r="D575" s="28"/>
      <c r="E575" s="28"/>
      <c r="F575" s="28"/>
      <c r="G575" s="28"/>
      <c r="H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c r="FY575" s="28"/>
      <c r="FZ575" s="28"/>
      <c r="GA575" s="28"/>
      <c r="GB575" s="28"/>
      <c r="GC575" s="28"/>
      <c r="GD575" s="28"/>
      <c r="GE575" s="28"/>
      <c r="GF575" s="28"/>
      <c r="GG575" s="28"/>
      <c r="GH575" s="28"/>
      <c r="GI575" s="28"/>
      <c r="GJ575" s="28"/>
      <c r="GK575" s="28"/>
      <c r="GL575" s="28"/>
      <c r="GM575" s="28"/>
      <c r="GN575" s="28"/>
      <c r="GO575" s="28"/>
      <c r="GP575" s="28"/>
      <c r="GQ575" s="28"/>
      <c r="GR575" s="28"/>
      <c r="GS575" s="28"/>
      <c r="GT575" s="28"/>
      <c r="GU575" s="28"/>
      <c r="GV575" s="28"/>
      <c r="GW575" s="28"/>
      <c r="GX575" s="28"/>
      <c r="GY575" s="28"/>
      <c r="GZ575" s="28"/>
      <c r="HA575" s="28"/>
      <c r="HB575" s="28"/>
      <c r="HC575" s="28"/>
      <c r="HD575" s="28"/>
      <c r="HE575" s="28"/>
      <c r="HF575" s="28"/>
      <c r="HG575" s="28"/>
      <c r="HH575" s="28"/>
      <c r="HI575" s="28"/>
      <c r="HJ575" s="28"/>
      <c r="HK575" s="28"/>
      <c r="HL575" s="28"/>
      <c r="HM575" s="28"/>
      <c r="HN575" s="28"/>
      <c r="HO575" s="28"/>
      <c r="HP575" s="28"/>
      <c r="HQ575" s="28"/>
      <c r="HR575" s="28"/>
      <c r="HS575" s="28"/>
      <c r="HT575" s="28"/>
      <c r="HU575" s="28"/>
      <c r="HV575" s="28"/>
      <c r="HW575" s="28"/>
      <c r="HX575" s="28"/>
      <c r="HY575" s="28"/>
      <c r="HZ575" s="28"/>
      <c r="IA575" s="28"/>
      <c r="IB575" s="28"/>
      <c r="IC575" s="28"/>
      <c r="ID575" s="28"/>
      <c r="IE575" s="28"/>
      <c r="IF575" s="28"/>
      <c r="IG575" s="28"/>
      <c r="IH575" s="28"/>
      <c r="II575" s="28"/>
      <c r="IJ575" s="28"/>
      <c r="IK575" s="28"/>
      <c r="IL575" s="28"/>
      <c r="IM575" s="28"/>
      <c r="IN575" s="28"/>
      <c r="IO575" s="28"/>
      <c r="IP575" s="28"/>
      <c r="IQ575" s="28"/>
      <c r="IR575" s="28"/>
    </row>
    <row r="576" spans="2:252" x14ac:dyDescent="0.25">
      <c r="B576" s="28"/>
      <c r="C576" s="28"/>
      <c r="D576" s="28"/>
      <c r="E576" s="28"/>
      <c r="F576" s="28"/>
      <c r="G576" s="28"/>
      <c r="H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c r="FY576" s="28"/>
      <c r="FZ576" s="28"/>
      <c r="GA576" s="28"/>
      <c r="GB576" s="28"/>
      <c r="GC576" s="28"/>
      <c r="GD576" s="28"/>
      <c r="GE576" s="28"/>
      <c r="GF576" s="28"/>
      <c r="GG576" s="28"/>
      <c r="GH576" s="28"/>
      <c r="GI576" s="28"/>
      <c r="GJ576" s="28"/>
      <c r="GK576" s="28"/>
      <c r="GL576" s="28"/>
      <c r="GM576" s="28"/>
      <c r="GN576" s="28"/>
      <c r="GO576" s="28"/>
      <c r="GP576" s="28"/>
      <c r="GQ576" s="28"/>
      <c r="GR576" s="28"/>
      <c r="GS576" s="28"/>
      <c r="GT576" s="28"/>
      <c r="GU576" s="28"/>
      <c r="GV576" s="28"/>
      <c r="GW576" s="28"/>
      <c r="GX576" s="28"/>
      <c r="GY576" s="28"/>
      <c r="GZ576" s="28"/>
      <c r="HA576" s="28"/>
      <c r="HB576" s="28"/>
      <c r="HC576" s="28"/>
      <c r="HD576" s="28"/>
      <c r="HE576" s="28"/>
      <c r="HF576" s="28"/>
      <c r="HG576" s="28"/>
      <c r="HH576" s="28"/>
      <c r="HI576" s="28"/>
      <c r="HJ576" s="28"/>
      <c r="HK576" s="28"/>
      <c r="HL576" s="28"/>
      <c r="HM576" s="28"/>
      <c r="HN576" s="28"/>
      <c r="HO576" s="28"/>
      <c r="HP576" s="28"/>
      <c r="HQ576" s="28"/>
      <c r="HR576" s="28"/>
      <c r="HS576" s="28"/>
      <c r="HT576" s="28"/>
      <c r="HU576" s="28"/>
      <c r="HV576" s="28"/>
      <c r="HW576" s="28"/>
      <c r="HX576" s="28"/>
      <c r="HY576" s="28"/>
      <c r="HZ576" s="28"/>
      <c r="IA576" s="28"/>
      <c r="IB576" s="28"/>
      <c r="IC576" s="28"/>
      <c r="ID576" s="28"/>
      <c r="IE576" s="28"/>
      <c r="IF576" s="28"/>
      <c r="IG576" s="28"/>
      <c r="IH576" s="28"/>
      <c r="II576" s="28"/>
      <c r="IJ576" s="28"/>
      <c r="IK576" s="28"/>
      <c r="IL576" s="28"/>
      <c r="IM576" s="28"/>
      <c r="IN576" s="28"/>
      <c r="IO576" s="28"/>
      <c r="IP576" s="28"/>
      <c r="IQ576" s="28"/>
      <c r="IR576" s="28"/>
    </row>
    <row r="577" spans="2:252" x14ac:dyDescent="0.25">
      <c r="B577" s="28"/>
      <c r="C577" s="28"/>
      <c r="D577" s="28"/>
      <c r="E577" s="28"/>
      <c r="F577" s="28"/>
      <c r="G577" s="28"/>
      <c r="H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c r="FY577" s="28"/>
      <c r="FZ577" s="28"/>
      <c r="GA577" s="28"/>
      <c r="GB577" s="28"/>
      <c r="GC577" s="28"/>
      <c r="GD577" s="28"/>
      <c r="GE577" s="28"/>
      <c r="GF577" s="28"/>
      <c r="GG577" s="28"/>
      <c r="GH577" s="28"/>
      <c r="GI577" s="28"/>
      <c r="GJ577" s="28"/>
      <c r="GK577" s="28"/>
      <c r="GL577" s="28"/>
      <c r="GM577" s="28"/>
      <c r="GN577" s="28"/>
      <c r="GO577" s="28"/>
      <c r="GP577" s="28"/>
      <c r="GQ577" s="28"/>
      <c r="GR577" s="28"/>
      <c r="GS577" s="28"/>
      <c r="GT577" s="28"/>
      <c r="GU577" s="28"/>
      <c r="GV577" s="28"/>
      <c r="GW577" s="28"/>
      <c r="GX577" s="28"/>
      <c r="GY577" s="28"/>
      <c r="GZ577" s="28"/>
      <c r="HA577" s="28"/>
      <c r="HB577" s="28"/>
      <c r="HC577" s="28"/>
      <c r="HD577" s="28"/>
      <c r="HE577" s="28"/>
      <c r="HF577" s="28"/>
      <c r="HG577" s="28"/>
      <c r="HH577" s="28"/>
      <c r="HI577" s="28"/>
      <c r="HJ577" s="28"/>
      <c r="HK577" s="28"/>
      <c r="HL577" s="28"/>
      <c r="HM577" s="28"/>
      <c r="HN577" s="28"/>
      <c r="HO577" s="28"/>
      <c r="HP577" s="28"/>
      <c r="HQ577" s="28"/>
      <c r="HR577" s="28"/>
      <c r="HS577" s="28"/>
      <c r="HT577" s="28"/>
      <c r="HU577" s="28"/>
      <c r="HV577" s="28"/>
      <c r="HW577" s="28"/>
      <c r="HX577" s="28"/>
      <c r="HY577" s="28"/>
      <c r="HZ577" s="28"/>
      <c r="IA577" s="28"/>
      <c r="IB577" s="28"/>
      <c r="IC577" s="28"/>
      <c r="ID577" s="28"/>
      <c r="IE577" s="28"/>
      <c r="IF577" s="28"/>
      <c r="IG577" s="28"/>
      <c r="IH577" s="28"/>
      <c r="II577" s="28"/>
      <c r="IJ577" s="28"/>
      <c r="IK577" s="28"/>
      <c r="IL577" s="28"/>
      <c r="IM577" s="28"/>
      <c r="IN577" s="28"/>
      <c r="IO577" s="28"/>
      <c r="IP577" s="28"/>
      <c r="IQ577" s="28"/>
      <c r="IR577" s="28"/>
    </row>
    <row r="578" spans="2:252" x14ac:dyDescent="0.25">
      <c r="B578" s="28"/>
      <c r="C578" s="28"/>
      <c r="D578" s="28"/>
      <c r="E578" s="28"/>
      <c r="F578" s="28"/>
      <c r="G578" s="28"/>
      <c r="H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c r="FY578" s="28"/>
      <c r="FZ578" s="28"/>
      <c r="GA578" s="28"/>
      <c r="GB578" s="28"/>
      <c r="GC578" s="28"/>
      <c r="GD578" s="28"/>
      <c r="GE578" s="28"/>
      <c r="GF578" s="28"/>
      <c r="GG578" s="28"/>
      <c r="GH578" s="28"/>
      <c r="GI578" s="28"/>
      <c r="GJ578" s="28"/>
      <c r="GK578" s="28"/>
      <c r="GL578" s="28"/>
      <c r="GM578" s="28"/>
      <c r="GN578" s="28"/>
      <c r="GO578" s="28"/>
      <c r="GP578" s="28"/>
      <c r="GQ578" s="28"/>
      <c r="GR578" s="28"/>
      <c r="GS578" s="28"/>
      <c r="GT578" s="28"/>
      <c r="GU578" s="28"/>
      <c r="GV578" s="28"/>
      <c r="GW578" s="28"/>
      <c r="GX578" s="28"/>
      <c r="GY578" s="28"/>
      <c r="GZ578" s="28"/>
      <c r="HA578" s="28"/>
      <c r="HB578" s="28"/>
      <c r="HC578" s="28"/>
      <c r="HD578" s="28"/>
      <c r="HE578" s="28"/>
      <c r="HF578" s="28"/>
      <c r="HG578" s="28"/>
      <c r="HH578" s="28"/>
      <c r="HI578" s="28"/>
      <c r="HJ578" s="28"/>
      <c r="HK578" s="28"/>
      <c r="HL578" s="28"/>
      <c r="HM578" s="28"/>
      <c r="HN578" s="28"/>
      <c r="HO578" s="28"/>
      <c r="HP578" s="28"/>
      <c r="HQ578" s="28"/>
      <c r="HR578" s="28"/>
      <c r="HS578" s="28"/>
      <c r="HT578" s="28"/>
      <c r="HU578" s="28"/>
      <c r="HV578" s="28"/>
      <c r="HW578" s="28"/>
      <c r="HX578" s="28"/>
      <c r="HY578" s="28"/>
      <c r="HZ578" s="28"/>
      <c r="IA578" s="28"/>
      <c r="IB578" s="28"/>
      <c r="IC578" s="28"/>
      <c r="ID578" s="28"/>
      <c r="IE578" s="28"/>
      <c r="IF578" s="28"/>
      <c r="IG578" s="28"/>
      <c r="IH578" s="28"/>
      <c r="II578" s="28"/>
      <c r="IJ578" s="28"/>
      <c r="IK578" s="28"/>
      <c r="IL578" s="28"/>
      <c r="IM578" s="28"/>
      <c r="IN578" s="28"/>
      <c r="IO578" s="28"/>
      <c r="IP578" s="28"/>
      <c r="IQ578" s="28"/>
      <c r="IR578" s="28"/>
    </row>
    <row r="579" spans="2:252" x14ac:dyDescent="0.25">
      <c r="B579" s="28"/>
      <c r="C579" s="28"/>
      <c r="D579" s="28"/>
      <c r="E579" s="28"/>
      <c r="F579" s="28"/>
      <c r="G579" s="28"/>
      <c r="H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c r="FY579" s="28"/>
      <c r="FZ579" s="28"/>
      <c r="GA579" s="28"/>
      <c r="GB579" s="28"/>
      <c r="GC579" s="28"/>
      <c r="GD579" s="28"/>
      <c r="GE579" s="28"/>
      <c r="GF579" s="28"/>
      <c r="GG579" s="28"/>
      <c r="GH579" s="28"/>
      <c r="GI579" s="28"/>
      <c r="GJ579" s="28"/>
      <c r="GK579" s="28"/>
      <c r="GL579" s="28"/>
      <c r="GM579" s="28"/>
      <c r="GN579" s="28"/>
      <c r="GO579" s="28"/>
      <c r="GP579" s="28"/>
      <c r="GQ579" s="28"/>
      <c r="GR579" s="28"/>
      <c r="GS579" s="28"/>
      <c r="GT579" s="28"/>
      <c r="GU579" s="28"/>
      <c r="GV579" s="28"/>
      <c r="GW579" s="28"/>
      <c r="GX579" s="28"/>
      <c r="GY579" s="28"/>
      <c r="GZ579" s="28"/>
      <c r="HA579" s="28"/>
      <c r="HB579" s="28"/>
      <c r="HC579" s="28"/>
      <c r="HD579" s="28"/>
      <c r="HE579" s="28"/>
      <c r="HF579" s="28"/>
      <c r="HG579" s="28"/>
      <c r="HH579" s="28"/>
      <c r="HI579" s="28"/>
      <c r="HJ579" s="28"/>
      <c r="HK579" s="28"/>
      <c r="HL579" s="28"/>
      <c r="HM579" s="28"/>
      <c r="HN579" s="28"/>
      <c r="HO579" s="28"/>
      <c r="HP579" s="28"/>
      <c r="HQ579" s="28"/>
      <c r="HR579" s="28"/>
      <c r="HS579" s="28"/>
      <c r="HT579" s="28"/>
      <c r="HU579" s="28"/>
      <c r="HV579" s="28"/>
      <c r="HW579" s="28"/>
      <c r="HX579" s="28"/>
      <c r="HY579" s="28"/>
      <c r="HZ579" s="28"/>
      <c r="IA579" s="28"/>
      <c r="IB579" s="28"/>
      <c r="IC579" s="28"/>
      <c r="ID579" s="28"/>
      <c r="IE579" s="28"/>
      <c r="IF579" s="28"/>
      <c r="IG579" s="28"/>
      <c r="IH579" s="28"/>
      <c r="II579" s="28"/>
      <c r="IJ579" s="28"/>
      <c r="IK579" s="28"/>
      <c r="IL579" s="28"/>
      <c r="IM579" s="28"/>
      <c r="IN579" s="28"/>
      <c r="IO579" s="28"/>
      <c r="IP579" s="28"/>
      <c r="IQ579" s="28"/>
      <c r="IR579" s="28"/>
    </row>
    <row r="580" spans="2:252" x14ac:dyDescent="0.25">
      <c r="B580" s="28"/>
      <c r="C580" s="28"/>
      <c r="D580" s="28"/>
      <c r="E580" s="28"/>
      <c r="F580" s="28"/>
      <c r="G580" s="28"/>
      <c r="H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c r="FY580" s="28"/>
      <c r="FZ580" s="28"/>
      <c r="GA580" s="28"/>
      <c r="GB580" s="28"/>
      <c r="GC580" s="28"/>
      <c r="GD580" s="28"/>
      <c r="GE580" s="28"/>
      <c r="GF580" s="28"/>
      <c r="GG580" s="28"/>
      <c r="GH580" s="28"/>
      <c r="GI580" s="28"/>
      <c r="GJ580" s="28"/>
      <c r="GK580" s="28"/>
      <c r="GL580" s="28"/>
      <c r="GM580" s="28"/>
      <c r="GN580" s="28"/>
      <c r="GO580" s="28"/>
      <c r="GP580" s="28"/>
      <c r="GQ580" s="28"/>
      <c r="GR580" s="28"/>
      <c r="GS580" s="28"/>
      <c r="GT580" s="28"/>
      <c r="GU580" s="28"/>
      <c r="GV580" s="28"/>
      <c r="GW580" s="28"/>
      <c r="GX580" s="28"/>
      <c r="GY580" s="28"/>
      <c r="GZ580" s="28"/>
      <c r="HA580" s="28"/>
      <c r="HB580" s="28"/>
      <c r="HC580" s="28"/>
      <c r="HD580" s="28"/>
      <c r="HE580" s="28"/>
      <c r="HF580" s="28"/>
      <c r="HG580" s="28"/>
      <c r="HH580" s="28"/>
      <c r="HI580" s="28"/>
      <c r="HJ580" s="28"/>
      <c r="HK580" s="28"/>
      <c r="HL580" s="28"/>
      <c r="HM580" s="28"/>
      <c r="HN580" s="28"/>
      <c r="HO580" s="28"/>
      <c r="HP580" s="28"/>
      <c r="HQ580" s="28"/>
      <c r="HR580" s="28"/>
      <c r="HS580" s="28"/>
      <c r="HT580" s="28"/>
      <c r="HU580" s="28"/>
      <c r="HV580" s="28"/>
      <c r="HW580" s="28"/>
      <c r="HX580" s="28"/>
      <c r="HY580" s="28"/>
      <c r="HZ580" s="28"/>
      <c r="IA580" s="28"/>
      <c r="IB580" s="28"/>
      <c r="IC580" s="28"/>
      <c r="ID580" s="28"/>
      <c r="IE580" s="28"/>
      <c r="IF580" s="28"/>
      <c r="IG580" s="28"/>
      <c r="IH580" s="28"/>
      <c r="II580" s="28"/>
      <c r="IJ580" s="28"/>
      <c r="IK580" s="28"/>
      <c r="IL580" s="28"/>
      <c r="IM580" s="28"/>
      <c r="IN580" s="28"/>
      <c r="IO580" s="28"/>
      <c r="IP580" s="28"/>
      <c r="IQ580" s="28"/>
      <c r="IR580" s="28"/>
    </row>
    <row r="581" spans="2:252" x14ac:dyDescent="0.25">
      <c r="B581" s="28"/>
      <c r="C581" s="28"/>
      <c r="D581" s="28"/>
      <c r="E581" s="28"/>
      <c r="F581" s="28"/>
      <c r="G581" s="28"/>
      <c r="H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c r="FY581" s="28"/>
      <c r="FZ581" s="28"/>
      <c r="GA581" s="28"/>
      <c r="GB581" s="28"/>
      <c r="GC581" s="28"/>
      <c r="GD581" s="28"/>
      <c r="GE581" s="28"/>
      <c r="GF581" s="28"/>
      <c r="GG581" s="28"/>
      <c r="GH581" s="28"/>
      <c r="GI581" s="28"/>
      <c r="GJ581" s="28"/>
      <c r="GK581" s="28"/>
      <c r="GL581" s="28"/>
      <c r="GM581" s="28"/>
      <c r="GN581" s="28"/>
      <c r="GO581" s="28"/>
      <c r="GP581" s="28"/>
      <c r="GQ581" s="28"/>
      <c r="GR581" s="28"/>
      <c r="GS581" s="28"/>
      <c r="GT581" s="28"/>
      <c r="GU581" s="28"/>
      <c r="GV581" s="28"/>
      <c r="GW581" s="28"/>
      <c r="GX581" s="28"/>
      <c r="GY581" s="28"/>
      <c r="GZ581" s="28"/>
      <c r="HA581" s="28"/>
      <c r="HB581" s="28"/>
      <c r="HC581" s="28"/>
      <c r="HD581" s="28"/>
      <c r="HE581" s="28"/>
      <c r="HF581" s="28"/>
      <c r="HG581" s="28"/>
      <c r="HH581" s="28"/>
      <c r="HI581" s="28"/>
      <c r="HJ581" s="28"/>
      <c r="HK581" s="28"/>
      <c r="HL581" s="28"/>
      <c r="HM581" s="28"/>
      <c r="HN581" s="28"/>
      <c r="HO581" s="28"/>
      <c r="HP581" s="28"/>
      <c r="HQ581" s="28"/>
      <c r="HR581" s="28"/>
      <c r="HS581" s="28"/>
      <c r="HT581" s="28"/>
      <c r="HU581" s="28"/>
      <c r="HV581" s="28"/>
      <c r="HW581" s="28"/>
      <c r="HX581" s="28"/>
      <c r="HY581" s="28"/>
      <c r="HZ581" s="28"/>
      <c r="IA581" s="28"/>
      <c r="IB581" s="28"/>
      <c r="IC581" s="28"/>
      <c r="ID581" s="28"/>
      <c r="IE581" s="28"/>
      <c r="IF581" s="28"/>
      <c r="IG581" s="28"/>
      <c r="IH581" s="28"/>
      <c r="II581" s="28"/>
      <c r="IJ581" s="28"/>
      <c r="IK581" s="28"/>
      <c r="IL581" s="28"/>
      <c r="IM581" s="28"/>
      <c r="IN581" s="28"/>
      <c r="IO581" s="28"/>
      <c r="IP581" s="28"/>
      <c r="IQ581" s="28"/>
      <c r="IR581" s="28"/>
    </row>
    <row r="582" spans="2:252" x14ac:dyDescent="0.25">
      <c r="B582" s="28"/>
      <c r="C582" s="28"/>
      <c r="D582" s="28"/>
      <c r="E582" s="28"/>
      <c r="F582" s="28"/>
      <c r="G582" s="28"/>
      <c r="H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c r="FY582" s="28"/>
      <c r="FZ582" s="28"/>
      <c r="GA582" s="28"/>
      <c r="GB582" s="28"/>
      <c r="GC582" s="28"/>
      <c r="GD582" s="28"/>
      <c r="GE582" s="28"/>
      <c r="GF582" s="28"/>
      <c r="GG582" s="28"/>
      <c r="GH582" s="28"/>
      <c r="GI582" s="28"/>
      <c r="GJ582" s="28"/>
      <c r="GK582" s="28"/>
      <c r="GL582" s="28"/>
      <c r="GM582" s="28"/>
      <c r="GN582" s="28"/>
      <c r="GO582" s="28"/>
      <c r="GP582" s="28"/>
      <c r="GQ582" s="28"/>
      <c r="GR582" s="28"/>
      <c r="GS582" s="28"/>
      <c r="GT582" s="28"/>
      <c r="GU582" s="28"/>
      <c r="GV582" s="28"/>
      <c r="GW582" s="28"/>
      <c r="GX582" s="28"/>
      <c r="GY582" s="28"/>
      <c r="GZ582" s="28"/>
      <c r="HA582" s="28"/>
      <c r="HB582" s="28"/>
      <c r="HC582" s="28"/>
      <c r="HD582" s="28"/>
      <c r="HE582" s="28"/>
      <c r="HF582" s="28"/>
      <c r="HG582" s="28"/>
      <c r="HH582" s="28"/>
      <c r="HI582" s="28"/>
      <c r="HJ582" s="28"/>
      <c r="HK582" s="28"/>
      <c r="HL582" s="28"/>
      <c r="HM582" s="28"/>
      <c r="HN582" s="28"/>
      <c r="HO582" s="28"/>
      <c r="HP582" s="28"/>
      <c r="HQ582" s="28"/>
      <c r="HR582" s="28"/>
      <c r="HS582" s="28"/>
      <c r="HT582" s="28"/>
      <c r="HU582" s="28"/>
      <c r="HV582" s="28"/>
      <c r="HW582" s="28"/>
      <c r="HX582" s="28"/>
      <c r="HY582" s="28"/>
      <c r="HZ582" s="28"/>
      <c r="IA582" s="28"/>
      <c r="IB582" s="28"/>
      <c r="IC582" s="28"/>
      <c r="ID582" s="28"/>
      <c r="IE582" s="28"/>
      <c r="IF582" s="28"/>
      <c r="IG582" s="28"/>
      <c r="IH582" s="28"/>
      <c r="II582" s="28"/>
      <c r="IJ582" s="28"/>
      <c r="IK582" s="28"/>
      <c r="IL582" s="28"/>
      <c r="IM582" s="28"/>
      <c r="IN582" s="28"/>
      <c r="IO582" s="28"/>
      <c r="IP582" s="28"/>
      <c r="IQ582" s="28"/>
      <c r="IR582" s="28"/>
    </row>
    <row r="583" spans="2:252" x14ac:dyDescent="0.25">
      <c r="B583" s="28"/>
      <c r="C583" s="28"/>
      <c r="D583" s="28"/>
      <c r="E583" s="28"/>
      <c r="F583" s="28"/>
      <c r="G583" s="28"/>
      <c r="H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c r="FY583" s="28"/>
      <c r="FZ583" s="28"/>
      <c r="GA583" s="28"/>
      <c r="GB583" s="28"/>
      <c r="GC583" s="28"/>
      <c r="GD583" s="28"/>
      <c r="GE583" s="28"/>
      <c r="GF583" s="28"/>
      <c r="GG583" s="28"/>
      <c r="GH583" s="28"/>
      <c r="GI583" s="28"/>
      <c r="GJ583" s="28"/>
      <c r="GK583" s="28"/>
      <c r="GL583" s="28"/>
      <c r="GM583" s="28"/>
      <c r="GN583" s="28"/>
      <c r="GO583" s="28"/>
      <c r="GP583" s="28"/>
      <c r="GQ583" s="28"/>
      <c r="GR583" s="28"/>
      <c r="GS583" s="28"/>
      <c r="GT583" s="28"/>
      <c r="GU583" s="28"/>
      <c r="GV583" s="28"/>
      <c r="GW583" s="28"/>
      <c r="GX583" s="28"/>
      <c r="GY583" s="28"/>
      <c r="GZ583" s="28"/>
      <c r="HA583" s="28"/>
      <c r="HB583" s="28"/>
      <c r="HC583" s="28"/>
      <c r="HD583" s="28"/>
      <c r="HE583" s="28"/>
      <c r="HF583" s="28"/>
      <c r="HG583" s="28"/>
      <c r="HH583" s="28"/>
      <c r="HI583" s="28"/>
      <c r="HJ583" s="28"/>
      <c r="HK583" s="28"/>
      <c r="HL583" s="28"/>
      <c r="HM583" s="28"/>
      <c r="HN583" s="28"/>
      <c r="HO583" s="28"/>
      <c r="HP583" s="28"/>
      <c r="HQ583" s="28"/>
      <c r="HR583" s="28"/>
      <c r="HS583" s="28"/>
      <c r="HT583" s="28"/>
      <c r="HU583" s="28"/>
      <c r="HV583" s="28"/>
      <c r="HW583" s="28"/>
      <c r="HX583" s="28"/>
      <c r="HY583" s="28"/>
      <c r="HZ583" s="28"/>
      <c r="IA583" s="28"/>
      <c r="IB583" s="28"/>
      <c r="IC583" s="28"/>
      <c r="ID583" s="28"/>
      <c r="IE583" s="28"/>
      <c r="IF583" s="28"/>
      <c r="IG583" s="28"/>
      <c r="IH583" s="28"/>
      <c r="II583" s="28"/>
      <c r="IJ583" s="28"/>
      <c r="IK583" s="28"/>
      <c r="IL583" s="28"/>
      <c r="IM583" s="28"/>
      <c r="IN583" s="28"/>
      <c r="IO583" s="28"/>
      <c r="IP583" s="28"/>
      <c r="IQ583" s="28"/>
      <c r="IR583" s="28"/>
    </row>
    <row r="584" spans="2:252" x14ac:dyDescent="0.25">
      <c r="B584" s="28"/>
      <c r="C584" s="28"/>
      <c r="D584" s="28"/>
      <c r="E584" s="28"/>
      <c r="F584" s="28"/>
      <c r="G584" s="28"/>
      <c r="H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c r="FY584" s="28"/>
      <c r="FZ584" s="28"/>
      <c r="GA584" s="28"/>
      <c r="GB584" s="28"/>
      <c r="GC584" s="28"/>
      <c r="GD584" s="28"/>
      <c r="GE584" s="28"/>
      <c r="GF584" s="28"/>
      <c r="GG584" s="28"/>
      <c r="GH584" s="28"/>
      <c r="GI584" s="28"/>
      <c r="GJ584" s="28"/>
      <c r="GK584" s="28"/>
      <c r="GL584" s="28"/>
      <c r="GM584" s="28"/>
      <c r="GN584" s="28"/>
      <c r="GO584" s="28"/>
      <c r="GP584" s="28"/>
      <c r="GQ584" s="28"/>
      <c r="GR584" s="28"/>
      <c r="GS584" s="28"/>
      <c r="GT584" s="28"/>
      <c r="GU584" s="28"/>
      <c r="GV584" s="28"/>
      <c r="GW584" s="28"/>
      <c r="GX584" s="28"/>
      <c r="GY584" s="28"/>
      <c r="GZ584" s="28"/>
      <c r="HA584" s="28"/>
      <c r="HB584" s="28"/>
      <c r="HC584" s="28"/>
      <c r="HD584" s="28"/>
      <c r="HE584" s="28"/>
      <c r="HF584" s="28"/>
      <c r="HG584" s="28"/>
      <c r="HH584" s="28"/>
      <c r="HI584" s="28"/>
      <c r="HJ584" s="28"/>
      <c r="HK584" s="28"/>
      <c r="HL584" s="28"/>
      <c r="HM584" s="28"/>
      <c r="HN584" s="28"/>
      <c r="HO584" s="28"/>
      <c r="HP584" s="28"/>
      <c r="HQ584" s="28"/>
      <c r="HR584" s="28"/>
      <c r="HS584" s="28"/>
      <c r="HT584" s="28"/>
      <c r="HU584" s="28"/>
      <c r="HV584" s="28"/>
      <c r="HW584" s="28"/>
      <c r="HX584" s="28"/>
      <c r="HY584" s="28"/>
      <c r="HZ584" s="28"/>
      <c r="IA584" s="28"/>
      <c r="IB584" s="28"/>
      <c r="IC584" s="28"/>
      <c r="ID584" s="28"/>
      <c r="IE584" s="28"/>
      <c r="IF584" s="28"/>
      <c r="IG584" s="28"/>
      <c r="IH584" s="28"/>
      <c r="II584" s="28"/>
      <c r="IJ584" s="28"/>
      <c r="IK584" s="28"/>
      <c r="IL584" s="28"/>
      <c r="IM584" s="28"/>
      <c r="IN584" s="28"/>
      <c r="IO584" s="28"/>
      <c r="IP584" s="28"/>
      <c r="IQ584" s="28"/>
      <c r="IR584" s="28"/>
    </row>
    <row r="585" spans="2:252" x14ac:dyDescent="0.25">
      <c r="B585" s="28"/>
      <c r="C585" s="28"/>
      <c r="D585" s="28"/>
      <c r="E585" s="28"/>
      <c r="F585" s="28"/>
      <c r="G585" s="28"/>
      <c r="H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c r="FY585" s="28"/>
      <c r="FZ585" s="28"/>
      <c r="GA585" s="28"/>
      <c r="GB585" s="28"/>
      <c r="GC585" s="28"/>
      <c r="GD585" s="28"/>
      <c r="GE585" s="28"/>
      <c r="GF585" s="28"/>
      <c r="GG585" s="28"/>
      <c r="GH585" s="28"/>
      <c r="GI585" s="28"/>
      <c r="GJ585" s="28"/>
      <c r="GK585" s="28"/>
      <c r="GL585" s="28"/>
      <c r="GM585" s="28"/>
      <c r="GN585" s="28"/>
      <c r="GO585" s="28"/>
      <c r="GP585" s="28"/>
      <c r="GQ585" s="28"/>
      <c r="GR585" s="28"/>
      <c r="GS585" s="28"/>
      <c r="GT585" s="28"/>
      <c r="GU585" s="28"/>
      <c r="GV585" s="28"/>
      <c r="GW585" s="28"/>
      <c r="GX585" s="28"/>
      <c r="GY585" s="28"/>
      <c r="GZ585" s="28"/>
      <c r="HA585" s="28"/>
      <c r="HB585" s="28"/>
      <c r="HC585" s="28"/>
      <c r="HD585" s="28"/>
      <c r="HE585" s="28"/>
      <c r="HF585" s="28"/>
      <c r="HG585" s="28"/>
      <c r="HH585" s="28"/>
      <c r="HI585" s="28"/>
      <c r="HJ585" s="28"/>
      <c r="HK585" s="28"/>
      <c r="HL585" s="28"/>
      <c r="HM585" s="28"/>
      <c r="HN585" s="28"/>
      <c r="HO585" s="28"/>
      <c r="HP585" s="28"/>
      <c r="HQ585" s="28"/>
      <c r="HR585" s="28"/>
      <c r="HS585" s="28"/>
      <c r="HT585" s="28"/>
      <c r="HU585" s="28"/>
      <c r="HV585" s="28"/>
      <c r="HW585" s="28"/>
      <c r="HX585" s="28"/>
      <c r="HY585" s="28"/>
      <c r="HZ585" s="28"/>
      <c r="IA585" s="28"/>
      <c r="IB585" s="28"/>
      <c r="IC585" s="28"/>
      <c r="ID585" s="28"/>
      <c r="IE585" s="28"/>
      <c r="IF585" s="28"/>
      <c r="IG585" s="28"/>
      <c r="IH585" s="28"/>
      <c r="II585" s="28"/>
      <c r="IJ585" s="28"/>
      <c r="IK585" s="28"/>
      <c r="IL585" s="28"/>
      <c r="IM585" s="28"/>
      <c r="IN585" s="28"/>
      <c r="IO585" s="28"/>
      <c r="IP585" s="28"/>
      <c r="IQ585" s="28"/>
      <c r="IR585" s="28"/>
    </row>
    <row r="586" spans="2:252" x14ac:dyDescent="0.25">
      <c r="B586" s="28"/>
      <c r="C586" s="28"/>
      <c r="D586" s="28"/>
      <c r="E586" s="28"/>
      <c r="F586" s="28"/>
      <c r="G586" s="28"/>
      <c r="H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c r="FY586" s="28"/>
      <c r="FZ586" s="28"/>
      <c r="GA586" s="28"/>
      <c r="GB586" s="28"/>
      <c r="GC586" s="28"/>
      <c r="GD586" s="28"/>
      <c r="GE586" s="28"/>
      <c r="GF586" s="28"/>
      <c r="GG586" s="28"/>
      <c r="GH586" s="28"/>
      <c r="GI586" s="28"/>
      <c r="GJ586" s="28"/>
      <c r="GK586" s="28"/>
      <c r="GL586" s="28"/>
      <c r="GM586" s="28"/>
      <c r="GN586" s="28"/>
      <c r="GO586" s="28"/>
      <c r="GP586" s="28"/>
      <c r="GQ586" s="28"/>
      <c r="GR586" s="28"/>
      <c r="GS586" s="28"/>
      <c r="GT586" s="28"/>
      <c r="GU586" s="28"/>
      <c r="GV586" s="28"/>
      <c r="GW586" s="28"/>
      <c r="GX586" s="28"/>
      <c r="GY586" s="28"/>
      <c r="GZ586" s="28"/>
      <c r="HA586" s="28"/>
      <c r="HB586" s="28"/>
      <c r="HC586" s="28"/>
      <c r="HD586" s="28"/>
      <c r="HE586" s="28"/>
      <c r="HF586" s="28"/>
      <c r="HG586" s="28"/>
      <c r="HH586" s="28"/>
      <c r="HI586" s="28"/>
      <c r="HJ586" s="28"/>
      <c r="HK586" s="28"/>
      <c r="HL586" s="28"/>
      <c r="HM586" s="28"/>
      <c r="HN586" s="28"/>
      <c r="HO586" s="28"/>
      <c r="HP586" s="28"/>
      <c r="HQ586" s="28"/>
      <c r="HR586" s="28"/>
      <c r="HS586" s="28"/>
      <c r="HT586" s="28"/>
      <c r="HU586" s="28"/>
      <c r="HV586" s="28"/>
      <c r="HW586" s="28"/>
      <c r="HX586" s="28"/>
      <c r="HY586" s="28"/>
      <c r="HZ586" s="28"/>
      <c r="IA586" s="28"/>
      <c r="IB586" s="28"/>
      <c r="IC586" s="28"/>
      <c r="ID586" s="28"/>
      <c r="IE586" s="28"/>
      <c r="IF586" s="28"/>
      <c r="IG586" s="28"/>
      <c r="IH586" s="28"/>
      <c r="II586" s="28"/>
      <c r="IJ586" s="28"/>
      <c r="IK586" s="28"/>
      <c r="IL586" s="28"/>
      <c r="IM586" s="28"/>
      <c r="IN586" s="28"/>
      <c r="IO586" s="28"/>
      <c r="IP586" s="28"/>
      <c r="IQ586" s="28"/>
      <c r="IR586" s="28"/>
    </row>
    <row r="587" spans="2:252" x14ac:dyDescent="0.25">
      <c r="B587" s="28"/>
      <c r="C587" s="28"/>
      <c r="D587" s="28"/>
      <c r="E587" s="28"/>
      <c r="F587" s="28"/>
      <c r="G587" s="28"/>
      <c r="H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c r="FY587" s="28"/>
      <c r="FZ587" s="28"/>
      <c r="GA587" s="28"/>
      <c r="GB587" s="28"/>
      <c r="GC587" s="28"/>
      <c r="GD587" s="28"/>
      <c r="GE587" s="28"/>
      <c r="GF587" s="28"/>
      <c r="GG587" s="28"/>
      <c r="GH587" s="28"/>
      <c r="GI587" s="28"/>
      <c r="GJ587" s="28"/>
      <c r="GK587" s="28"/>
      <c r="GL587" s="28"/>
      <c r="GM587" s="28"/>
      <c r="GN587" s="28"/>
      <c r="GO587" s="28"/>
      <c r="GP587" s="28"/>
      <c r="GQ587" s="28"/>
      <c r="GR587" s="28"/>
      <c r="GS587" s="28"/>
      <c r="GT587" s="28"/>
      <c r="GU587" s="28"/>
      <c r="GV587" s="28"/>
      <c r="GW587" s="28"/>
      <c r="GX587" s="28"/>
      <c r="GY587" s="28"/>
      <c r="GZ587" s="28"/>
      <c r="HA587" s="28"/>
      <c r="HB587" s="28"/>
      <c r="HC587" s="28"/>
      <c r="HD587" s="28"/>
      <c r="HE587" s="28"/>
      <c r="HF587" s="28"/>
      <c r="HG587" s="28"/>
      <c r="HH587" s="28"/>
      <c r="HI587" s="28"/>
      <c r="HJ587" s="28"/>
      <c r="HK587" s="28"/>
      <c r="HL587" s="28"/>
      <c r="HM587" s="28"/>
      <c r="HN587" s="28"/>
      <c r="HO587" s="28"/>
      <c r="HP587" s="28"/>
      <c r="HQ587" s="28"/>
      <c r="HR587" s="28"/>
      <c r="HS587" s="28"/>
      <c r="HT587" s="28"/>
      <c r="HU587" s="28"/>
      <c r="HV587" s="28"/>
      <c r="HW587" s="28"/>
      <c r="HX587" s="28"/>
      <c r="HY587" s="28"/>
      <c r="HZ587" s="28"/>
      <c r="IA587" s="28"/>
      <c r="IB587" s="28"/>
      <c r="IC587" s="28"/>
      <c r="ID587" s="28"/>
      <c r="IE587" s="28"/>
      <c r="IF587" s="28"/>
      <c r="IG587" s="28"/>
      <c r="IH587" s="28"/>
      <c r="II587" s="28"/>
      <c r="IJ587" s="28"/>
      <c r="IK587" s="28"/>
      <c r="IL587" s="28"/>
      <c r="IM587" s="28"/>
      <c r="IN587" s="28"/>
      <c r="IO587" s="28"/>
      <c r="IP587" s="28"/>
      <c r="IQ587" s="28"/>
      <c r="IR587" s="28"/>
    </row>
    <row r="588" spans="2:252" x14ac:dyDescent="0.25">
      <c r="B588" s="28"/>
      <c r="C588" s="28"/>
      <c r="D588" s="28"/>
      <c r="E588" s="28"/>
      <c r="F588" s="28"/>
      <c r="G588" s="28"/>
      <c r="H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c r="FY588" s="28"/>
      <c r="FZ588" s="28"/>
      <c r="GA588" s="28"/>
      <c r="GB588" s="28"/>
      <c r="GC588" s="28"/>
      <c r="GD588" s="28"/>
      <c r="GE588" s="28"/>
      <c r="GF588" s="28"/>
      <c r="GG588" s="28"/>
      <c r="GH588" s="28"/>
      <c r="GI588" s="28"/>
      <c r="GJ588" s="28"/>
      <c r="GK588" s="28"/>
      <c r="GL588" s="28"/>
      <c r="GM588" s="28"/>
      <c r="GN588" s="28"/>
      <c r="GO588" s="28"/>
      <c r="GP588" s="28"/>
      <c r="GQ588" s="28"/>
      <c r="GR588" s="28"/>
      <c r="GS588" s="28"/>
      <c r="GT588" s="28"/>
      <c r="GU588" s="28"/>
      <c r="GV588" s="28"/>
      <c r="GW588" s="28"/>
      <c r="GX588" s="28"/>
      <c r="GY588" s="28"/>
      <c r="GZ588" s="28"/>
      <c r="HA588" s="28"/>
      <c r="HB588" s="28"/>
      <c r="HC588" s="28"/>
      <c r="HD588" s="28"/>
      <c r="HE588" s="28"/>
      <c r="HF588" s="28"/>
      <c r="HG588" s="28"/>
      <c r="HH588" s="28"/>
      <c r="HI588" s="28"/>
      <c r="HJ588" s="28"/>
      <c r="HK588" s="28"/>
      <c r="HL588" s="28"/>
      <c r="HM588" s="28"/>
      <c r="HN588" s="28"/>
      <c r="HO588" s="28"/>
      <c r="HP588" s="28"/>
      <c r="HQ588" s="28"/>
      <c r="HR588" s="28"/>
      <c r="HS588" s="28"/>
      <c r="HT588" s="28"/>
      <c r="HU588" s="28"/>
      <c r="HV588" s="28"/>
      <c r="HW588" s="28"/>
      <c r="HX588" s="28"/>
      <c r="HY588" s="28"/>
      <c r="HZ588" s="28"/>
      <c r="IA588" s="28"/>
      <c r="IB588" s="28"/>
      <c r="IC588" s="28"/>
      <c r="ID588" s="28"/>
      <c r="IE588" s="28"/>
      <c r="IF588" s="28"/>
      <c r="IG588" s="28"/>
      <c r="IH588" s="28"/>
      <c r="II588" s="28"/>
      <c r="IJ588" s="28"/>
      <c r="IK588" s="28"/>
      <c r="IL588" s="28"/>
      <c r="IM588" s="28"/>
      <c r="IN588" s="28"/>
      <c r="IO588" s="28"/>
      <c r="IP588" s="28"/>
      <c r="IQ588" s="28"/>
      <c r="IR588" s="28"/>
    </row>
    <row r="589" spans="2:252" x14ac:dyDescent="0.25">
      <c r="B589" s="28"/>
      <c r="C589" s="28"/>
      <c r="D589" s="28"/>
      <c r="E589" s="28"/>
      <c r="F589" s="28"/>
      <c r="G589" s="28"/>
      <c r="H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c r="FY589" s="28"/>
      <c r="FZ589" s="28"/>
      <c r="GA589" s="28"/>
      <c r="GB589" s="28"/>
      <c r="GC589" s="28"/>
      <c r="GD589" s="28"/>
      <c r="GE589" s="28"/>
      <c r="GF589" s="28"/>
      <c r="GG589" s="28"/>
      <c r="GH589" s="28"/>
      <c r="GI589" s="28"/>
      <c r="GJ589" s="28"/>
      <c r="GK589" s="28"/>
      <c r="GL589" s="28"/>
      <c r="GM589" s="28"/>
      <c r="GN589" s="28"/>
      <c r="GO589" s="28"/>
      <c r="GP589" s="28"/>
      <c r="GQ589" s="28"/>
      <c r="GR589" s="28"/>
      <c r="GS589" s="28"/>
      <c r="GT589" s="28"/>
      <c r="GU589" s="28"/>
      <c r="GV589" s="28"/>
      <c r="GW589" s="28"/>
      <c r="GX589" s="28"/>
      <c r="GY589" s="28"/>
      <c r="GZ589" s="28"/>
      <c r="HA589" s="28"/>
      <c r="HB589" s="28"/>
      <c r="HC589" s="28"/>
      <c r="HD589" s="28"/>
      <c r="HE589" s="28"/>
      <c r="HF589" s="28"/>
      <c r="HG589" s="28"/>
      <c r="HH589" s="28"/>
      <c r="HI589" s="28"/>
      <c r="HJ589" s="28"/>
      <c r="HK589" s="28"/>
      <c r="HL589" s="28"/>
      <c r="HM589" s="28"/>
      <c r="HN589" s="28"/>
      <c r="HO589" s="28"/>
      <c r="HP589" s="28"/>
      <c r="HQ589" s="28"/>
      <c r="HR589" s="28"/>
      <c r="HS589" s="28"/>
      <c r="HT589" s="28"/>
      <c r="HU589" s="28"/>
      <c r="HV589" s="28"/>
      <c r="HW589" s="28"/>
      <c r="HX589" s="28"/>
      <c r="HY589" s="28"/>
      <c r="HZ589" s="28"/>
      <c r="IA589" s="28"/>
      <c r="IB589" s="28"/>
      <c r="IC589" s="28"/>
      <c r="ID589" s="28"/>
      <c r="IE589" s="28"/>
      <c r="IF589" s="28"/>
      <c r="IG589" s="28"/>
      <c r="IH589" s="28"/>
      <c r="II589" s="28"/>
      <c r="IJ589" s="28"/>
      <c r="IK589" s="28"/>
      <c r="IL589" s="28"/>
      <c r="IM589" s="28"/>
      <c r="IN589" s="28"/>
      <c r="IO589" s="28"/>
      <c r="IP589" s="28"/>
      <c r="IQ589" s="28"/>
      <c r="IR589" s="28"/>
    </row>
    <row r="590" spans="2:252" x14ac:dyDescent="0.25">
      <c r="B590" s="28"/>
      <c r="C590" s="28"/>
      <c r="D590" s="28"/>
      <c r="E590" s="28"/>
      <c r="F590" s="28"/>
      <c r="G590" s="28"/>
      <c r="H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c r="FY590" s="28"/>
      <c r="FZ590" s="28"/>
      <c r="GA590" s="28"/>
      <c r="GB590" s="28"/>
      <c r="GC590" s="28"/>
      <c r="GD590" s="28"/>
      <c r="GE590" s="28"/>
      <c r="GF590" s="28"/>
      <c r="GG590" s="28"/>
      <c r="GH590" s="28"/>
      <c r="GI590" s="28"/>
      <c r="GJ590" s="28"/>
      <c r="GK590" s="28"/>
      <c r="GL590" s="28"/>
      <c r="GM590" s="28"/>
      <c r="GN590" s="28"/>
      <c r="GO590" s="28"/>
      <c r="GP590" s="28"/>
      <c r="GQ590" s="28"/>
      <c r="GR590" s="28"/>
      <c r="GS590" s="28"/>
      <c r="GT590" s="28"/>
      <c r="GU590" s="28"/>
      <c r="GV590" s="28"/>
      <c r="GW590" s="28"/>
      <c r="GX590" s="28"/>
      <c r="GY590" s="28"/>
      <c r="GZ590" s="28"/>
      <c r="HA590" s="28"/>
      <c r="HB590" s="28"/>
      <c r="HC590" s="28"/>
      <c r="HD590" s="28"/>
      <c r="HE590" s="28"/>
      <c r="HF590" s="28"/>
      <c r="HG590" s="28"/>
      <c r="HH590" s="28"/>
      <c r="HI590" s="28"/>
      <c r="HJ590" s="28"/>
      <c r="HK590" s="28"/>
      <c r="HL590" s="28"/>
      <c r="HM590" s="28"/>
      <c r="HN590" s="28"/>
      <c r="HO590" s="28"/>
      <c r="HP590" s="28"/>
      <c r="HQ590" s="28"/>
      <c r="HR590" s="28"/>
      <c r="HS590" s="28"/>
      <c r="HT590" s="28"/>
      <c r="HU590" s="28"/>
      <c r="HV590" s="28"/>
      <c r="HW590" s="28"/>
      <c r="HX590" s="28"/>
      <c r="HY590" s="28"/>
      <c r="HZ590" s="28"/>
      <c r="IA590" s="28"/>
      <c r="IB590" s="28"/>
      <c r="IC590" s="28"/>
      <c r="ID590" s="28"/>
      <c r="IE590" s="28"/>
      <c r="IF590" s="28"/>
      <c r="IG590" s="28"/>
      <c r="IH590" s="28"/>
      <c r="II590" s="28"/>
      <c r="IJ590" s="28"/>
      <c r="IK590" s="28"/>
      <c r="IL590" s="28"/>
      <c r="IM590" s="28"/>
      <c r="IN590" s="28"/>
      <c r="IO590" s="28"/>
      <c r="IP590" s="28"/>
      <c r="IQ590" s="28"/>
      <c r="IR590" s="28"/>
    </row>
    <row r="591" spans="2:252" x14ac:dyDescent="0.25">
      <c r="B591" s="28"/>
      <c r="C591" s="28"/>
      <c r="D591" s="28"/>
      <c r="E591" s="28"/>
      <c r="F591" s="28"/>
      <c r="G591" s="28"/>
      <c r="H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c r="FY591" s="28"/>
      <c r="FZ591" s="28"/>
      <c r="GA591" s="28"/>
      <c r="GB591" s="28"/>
      <c r="GC591" s="28"/>
      <c r="GD591" s="28"/>
      <c r="GE591" s="28"/>
      <c r="GF591" s="28"/>
      <c r="GG591" s="28"/>
      <c r="GH591" s="28"/>
      <c r="GI591" s="28"/>
      <c r="GJ591" s="28"/>
      <c r="GK591" s="28"/>
      <c r="GL591" s="28"/>
      <c r="GM591" s="28"/>
      <c r="GN591" s="28"/>
      <c r="GO591" s="28"/>
      <c r="GP591" s="28"/>
      <c r="GQ591" s="28"/>
      <c r="GR591" s="28"/>
      <c r="GS591" s="28"/>
      <c r="GT591" s="28"/>
      <c r="GU591" s="28"/>
      <c r="GV591" s="28"/>
      <c r="GW591" s="28"/>
      <c r="GX591" s="28"/>
      <c r="GY591" s="28"/>
      <c r="GZ591" s="28"/>
      <c r="HA591" s="28"/>
      <c r="HB591" s="28"/>
      <c r="HC591" s="28"/>
      <c r="HD591" s="28"/>
      <c r="HE591" s="28"/>
      <c r="HF591" s="28"/>
      <c r="HG591" s="28"/>
      <c r="HH591" s="28"/>
      <c r="HI591" s="28"/>
      <c r="HJ591" s="28"/>
      <c r="HK591" s="28"/>
      <c r="HL591" s="28"/>
      <c r="HM591" s="28"/>
      <c r="HN591" s="28"/>
      <c r="HO591" s="28"/>
      <c r="HP591" s="28"/>
      <c r="HQ591" s="28"/>
      <c r="HR591" s="28"/>
      <c r="HS591" s="28"/>
      <c r="HT591" s="28"/>
      <c r="HU591" s="28"/>
      <c r="HV591" s="28"/>
      <c r="HW591" s="28"/>
      <c r="HX591" s="28"/>
      <c r="HY591" s="28"/>
      <c r="HZ591" s="28"/>
      <c r="IA591" s="28"/>
      <c r="IB591" s="28"/>
      <c r="IC591" s="28"/>
      <c r="ID591" s="28"/>
      <c r="IE591" s="28"/>
      <c r="IF591" s="28"/>
      <c r="IG591" s="28"/>
      <c r="IH591" s="28"/>
      <c r="II591" s="28"/>
      <c r="IJ591" s="28"/>
      <c r="IK591" s="28"/>
      <c r="IL591" s="28"/>
      <c r="IM591" s="28"/>
      <c r="IN591" s="28"/>
      <c r="IO591" s="28"/>
      <c r="IP591" s="28"/>
      <c r="IQ591" s="28"/>
      <c r="IR591" s="28"/>
    </row>
    <row r="592" spans="2:252" x14ac:dyDescent="0.25">
      <c r="B592" s="28"/>
      <c r="C592" s="28"/>
      <c r="D592" s="28"/>
      <c r="E592" s="28"/>
      <c r="F592" s="28"/>
      <c r="G592" s="28"/>
      <c r="H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c r="FY592" s="28"/>
      <c r="FZ592" s="28"/>
      <c r="GA592" s="28"/>
      <c r="GB592" s="28"/>
      <c r="GC592" s="28"/>
      <c r="GD592" s="28"/>
      <c r="GE592" s="28"/>
      <c r="GF592" s="28"/>
      <c r="GG592" s="28"/>
      <c r="GH592" s="28"/>
      <c r="GI592" s="28"/>
      <c r="GJ592" s="28"/>
      <c r="GK592" s="28"/>
      <c r="GL592" s="28"/>
      <c r="GM592" s="28"/>
      <c r="GN592" s="28"/>
      <c r="GO592" s="28"/>
      <c r="GP592" s="28"/>
      <c r="GQ592" s="28"/>
      <c r="GR592" s="28"/>
      <c r="GS592" s="28"/>
      <c r="GT592" s="28"/>
      <c r="GU592" s="28"/>
      <c r="GV592" s="28"/>
      <c r="GW592" s="28"/>
      <c r="GX592" s="28"/>
      <c r="GY592" s="28"/>
      <c r="GZ592" s="28"/>
      <c r="HA592" s="28"/>
      <c r="HB592" s="28"/>
      <c r="HC592" s="28"/>
      <c r="HD592" s="28"/>
      <c r="HE592" s="28"/>
      <c r="HF592" s="28"/>
      <c r="HG592" s="28"/>
      <c r="HH592" s="28"/>
      <c r="HI592" s="28"/>
      <c r="HJ592" s="28"/>
      <c r="HK592" s="28"/>
      <c r="HL592" s="28"/>
      <c r="HM592" s="28"/>
      <c r="HN592" s="28"/>
      <c r="HO592" s="28"/>
      <c r="HP592" s="28"/>
      <c r="HQ592" s="28"/>
      <c r="HR592" s="28"/>
      <c r="HS592" s="28"/>
      <c r="HT592" s="28"/>
      <c r="HU592" s="28"/>
      <c r="HV592" s="28"/>
      <c r="HW592" s="28"/>
      <c r="HX592" s="28"/>
      <c r="HY592" s="28"/>
      <c r="HZ592" s="28"/>
      <c r="IA592" s="28"/>
      <c r="IB592" s="28"/>
      <c r="IC592" s="28"/>
      <c r="ID592" s="28"/>
      <c r="IE592" s="28"/>
      <c r="IF592" s="28"/>
      <c r="IG592" s="28"/>
      <c r="IH592" s="28"/>
      <c r="II592" s="28"/>
      <c r="IJ592" s="28"/>
      <c r="IK592" s="28"/>
      <c r="IL592" s="28"/>
      <c r="IM592" s="28"/>
      <c r="IN592" s="28"/>
      <c r="IO592" s="28"/>
      <c r="IP592" s="28"/>
      <c r="IQ592" s="28"/>
      <c r="IR592" s="28"/>
    </row>
    <row r="593" spans="2:252" x14ac:dyDescent="0.25">
      <c r="B593" s="28"/>
      <c r="C593" s="28"/>
      <c r="D593" s="28"/>
      <c r="E593" s="28"/>
      <c r="F593" s="28"/>
      <c r="G593" s="28"/>
      <c r="H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c r="FY593" s="28"/>
      <c r="FZ593" s="28"/>
      <c r="GA593" s="28"/>
      <c r="GB593" s="28"/>
      <c r="GC593" s="28"/>
      <c r="GD593" s="28"/>
      <c r="GE593" s="28"/>
      <c r="GF593" s="28"/>
      <c r="GG593" s="28"/>
      <c r="GH593" s="28"/>
      <c r="GI593" s="28"/>
      <c r="GJ593" s="28"/>
      <c r="GK593" s="28"/>
      <c r="GL593" s="28"/>
      <c r="GM593" s="28"/>
      <c r="GN593" s="28"/>
      <c r="GO593" s="28"/>
      <c r="GP593" s="28"/>
      <c r="GQ593" s="28"/>
      <c r="GR593" s="28"/>
      <c r="GS593" s="28"/>
      <c r="GT593" s="28"/>
      <c r="GU593" s="28"/>
      <c r="GV593" s="28"/>
      <c r="GW593" s="28"/>
      <c r="GX593" s="28"/>
      <c r="GY593" s="28"/>
      <c r="GZ593" s="28"/>
      <c r="HA593" s="28"/>
      <c r="HB593" s="28"/>
      <c r="HC593" s="28"/>
      <c r="HD593" s="28"/>
      <c r="HE593" s="28"/>
      <c r="HF593" s="28"/>
      <c r="HG593" s="28"/>
      <c r="HH593" s="28"/>
      <c r="HI593" s="28"/>
      <c r="HJ593" s="28"/>
      <c r="HK593" s="28"/>
      <c r="HL593" s="28"/>
      <c r="HM593" s="28"/>
      <c r="HN593" s="28"/>
      <c r="HO593" s="28"/>
      <c r="HP593" s="28"/>
      <c r="HQ593" s="28"/>
      <c r="HR593" s="28"/>
      <c r="HS593" s="28"/>
      <c r="HT593" s="28"/>
      <c r="HU593" s="28"/>
      <c r="HV593" s="28"/>
      <c r="HW593" s="28"/>
      <c r="HX593" s="28"/>
      <c r="HY593" s="28"/>
      <c r="HZ593" s="28"/>
      <c r="IA593" s="28"/>
      <c r="IB593" s="28"/>
      <c r="IC593" s="28"/>
      <c r="ID593" s="28"/>
      <c r="IE593" s="28"/>
      <c r="IF593" s="28"/>
      <c r="IG593" s="28"/>
      <c r="IH593" s="28"/>
      <c r="II593" s="28"/>
      <c r="IJ593" s="28"/>
      <c r="IK593" s="28"/>
      <c r="IL593" s="28"/>
      <c r="IM593" s="28"/>
      <c r="IN593" s="28"/>
      <c r="IO593" s="28"/>
      <c r="IP593" s="28"/>
      <c r="IQ593" s="28"/>
      <c r="IR593" s="28"/>
    </row>
    <row r="594" spans="2:252" x14ac:dyDescent="0.25">
      <c r="B594" s="28"/>
      <c r="C594" s="28"/>
      <c r="D594" s="28"/>
      <c r="E594" s="28"/>
      <c r="F594" s="28"/>
      <c r="G594" s="28"/>
      <c r="H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c r="FY594" s="28"/>
      <c r="FZ594" s="28"/>
      <c r="GA594" s="28"/>
      <c r="GB594" s="28"/>
      <c r="GC594" s="28"/>
      <c r="GD594" s="28"/>
      <c r="GE594" s="28"/>
      <c r="GF594" s="28"/>
      <c r="GG594" s="28"/>
      <c r="GH594" s="28"/>
      <c r="GI594" s="28"/>
      <c r="GJ594" s="28"/>
      <c r="GK594" s="28"/>
      <c r="GL594" s="28"/>
      <c r="GM594" s="28"/>
      <c r="GN594" s="28"/>
      <c r="GO594" s="28"/>
      <c r="GP594" s="28"/>
      <c r="GQ594" s="28"/>
      <c r="GR594" s="28"/>
      <c r="GS594" s="28"/>
      <c r="GT594" s="28"/>
      <c r="GU594" s="28"/>
      <c r="GV594" s="28"/>
      <c r="GW594" s="28"/>
      <c r="GX594" s="28"/>
      <c r="GY594" s="28"/>
      <c r="GZ594" s="28"/>
      <c r="HA594" s="28"/>
      <c r="HB594" s="28"/>
      <c r="HC594" s="28"/>
      <c r="HD594" s="28"/>
      <c r="HE594" s="28"/>
      <c r="HF594" s="28"/>
      <c r="HG594" s="28"/>
      <c r="HH594" s="28"/>
      <c r="HI594" s="28"/>
      <c r="HJ594" s="28"/>
      <c r="HK594" s="28"/>
      <c r="HL594" s="28"/>
      <c r="HM594" s="28"/>
      <c r="HN594" s="28"/>
      <c r="HO594" s="28"/>
      <c r="HP594" s="28"/>
      <c r="HQ594" s="28"/>
      <c r="HR594" s="28"/>
      <c r="HS594" s="28"/>
      <c r="HT594" s="28"/>
      <c r="HU594" s="28"/>
      <c r="HV594" s="28"/>
      <c r="HW594" s="28"/>
      <c r="HX594" s="28"/>
      <c r="HY594" s="28"/>
      <c r="HZ594" s="28"/>
      <c r="IA594" s="28"/>
      <c r="IB594" s="28"/>
      <c r="IC594" s="28"/>
      <c r="ID594" s="28"/>
      <c r="IE594" s="28"/>
      <c r="IF594" s="28"/>
      <c r="IG594" s="28"/>
      <c r="IH594" s="28"/>
      <c r="II594" s="28"/>
      <c r="IJ594" s="28"/>
      <c r="IK594" s="28"/>
      <c r="IL594" s="28"/>
      <c r="IM594" s="28"/>
      <c r="IN594" s="28"/>
      <c r="IO594" s="28"/>
      <c r="IP594" s="28"/>
      <c r="IQ594" s="28"/>
      <c r="IR594" s="28"/>
    </row>
    <row r="595" spans="2:252" x14ac:dyDescent="0.25">
      <c r="B595" s="28"/>
      <c r="C595" s="28"/>
      <c r="D595" s="28"/>
      <c r="E595" s="28"/>
      <c r="F595" s="28"/>
      <c r="G595" s="28"/>
      <c r="H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c r="FY595" s="28"/>
      <c r="FZ595" s="28"/>
      <c r="GA595" s="28"/>
      <c r="GB595" s="28"/>
      <c r="GC595" s="28"/>
      <c r="GD595" s="28"/>
      <c r="GE595" s="28"/>
      <c r="GF595" s="28"/>
      <c r="GG595" s="28"/>
      <c r="GH595" s="28"/>
      <c r="GI595" s="28"/>
      <c r="GJ595" s="28"/>
      <c r="GK595" s="28"/>
      <c r="GL595" s="28"/>
      <c r="GM595" s="28"/>
      <c r="GN595" s="28"/>
      <c r="GO595" s="28"/>
      <c r="GP595" s="28"/>
      <c r="GQ595" s="28"/>
      <c r="GR595" s="28"/>
      <c r="GS595" s="28"/>
      <c r="GT595" s="28"/>
      <c r="GU595" s="28"/>
      <c r="GV595" s="28"/>
      <c r="GW595" s="28"/>
      <c r="GX595" s="28"/>
      <c r="GY595" s="28"/>
      <c r="GZ595" s="28"/>
      <c r="HA595" s="28"/>
      <c r="HB595" s="28"/>
      <c r="HC595" s="28"/>
      <c r="HD595" s="28"/>
      <c r="HE595" s="28"/>
      <c r="HF595" s="28"/>
      <c r="HG595" s="28"/>
      <c r="HH595" s="28"/>
      <c r="HI595" s="28"/>
      <c r="HJ595" s="28"/>
      <c r="HK595" s="28"/>
      <c r="HL595" s="28"/>
      <c r="HM595" s="28"/>
      <c r="HN595" s="28"/>
      <c r="HO595" s="28"/>
      <c r="HP595" s="28"/>
      <c r="HQ595" s="28"/>
      <c r="HR595" s="28"/>
      <c r="HS595" s="28"/>
      <c r="HT595" s="28"/>
      <c r="HU595" s="28"/>
      <c r="HV595" s="28"/>
      <c r="HW595" s="28"/>
      <c r="HX595" s="28"/>
      <c r="HY595" s="28"/>
      <c r="HZ595" s="28"/>
      <c r="IA595" s="28"/>
      <c r="IB595" s="28"/>
      <c r="IC595" s="28"/>
      <c r="ID595" s="28"/>
      <c r="IE595" s="28"/>
      <c r="IF595" s="28"/>
      <c r="IG595" s="28"/>
      <c r="IH595" s="28"/>
      <c r="II595" s="28"/>
      <c r="IJ595" s="28"/>
      <c r="IK595" s="28"/>
      <c r="IL595" s="28"/>
      <c r="IM595" s="28"/>
      <c r="IN595" s="28"/>
      <c r="IO595" s="28"/>
      <c r="IP595" s="28"/>
      <c r="IQ595" s="28"/>
      <c r="IR595" s="28"/>
    </row>
    <row r="596" spans="2:252" x14ac:dyDescent="0.25">
      <c r="B596" s="28"/>
      <c r="C596" s="28"/>
      <c r="D596" s="28"/>
      <c r="E596" s="28"/>
      <c r="F596" s="28"/>
      <c r="G596" s="28"/>
      <c r="H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c r="FY596" s="28"/>
      <c r="FZ596" s="28"/>
      <c r="GA596" s="28"/>
      <c r="GB596" s="28"/>
      <c r="GC596" s="28"/>
      <c r="GD596" s="28"/>
      <c r="GE596" s="28"/>
      <c r="GF596" s="28"/>
      <c r="GG596" s="28"/>
      <c r="GH596" s="28"/>
      <c r="GI596" s="28"/>
      <c r="GJ596" s="28"/>
      <c r="GK596" s="28"/>
      <c r="GL596" s="28"/>
      <c r="GM596" s="28"/>
      <c r="GN596" s="28"/>
      <c r="GO596" s="28"/>
      <c r="GP596" s="28"/>
      <c r="GQ596" s="28"/>
      <c r="GR596" s="28"/>
      <c r="GS596" s="28"/>
      <c r="GT596" s="28"/>
      <c r="GU596" s="28"/>
      <c r="GV596" s="28"/>
      <c r="GW596" s="28"/>
      <c r="GX596" s="28"/>
      <c r="GY596" s="28"/>
      <c r="GZ596" s="28"/>
      <c r="HA596" s="28"/>
      <c r="HB596" s="28"/>
      <c r="HC596" s="28"/>
      <c r="HD596" s="28"/>
      <c r="HE596" s="28"/>
      <c r="HF596" s="28"/>
      <c r="HG596" s="28"/>
      <c r="HH596" s="28"/>
      <c r="HI596" s="28"/>
      <c r="HJ596" s="28"/>
      <c r="HK596" s="28"/>
      <c r="HL596" s="28"/>
      <c r="HM596" s="28"/>
      <c r="HN596" s="28"/>
      <c r="HO596" s="28"/>
      <c r="HP596" s="28"/>
      <c r="HQ596" s="28"/>
      <c r="HR596" s="28"/>
      <c r="HS596" s="28"/>
      <c r="HT596" s="28"/>
      <c r="HU596" s="28"/>
      <c r="HV596" s="28"/>
      <c r="HW596" s="28"/>
      <c r="HX596" s="28"/>
      <c r="HY596" s="28"/>
      <c r="HZ596" s="28"/>
      <c r="IA596" s="28"/>
      <c r="IB596" s="28"/>
      <c r="IC596" s="28"/>
      <c r="ID596" s="28"/>
      <c r="IE596" s="28"/>
      <c r="IF596" s="28"/>
      <c r="IG596" s="28"/>
      <c r="IH596" s="28"/>
      <c r="II596" s="28"/>
      <c r="IJ596" s="28"/>
      <c r="IK596" s="28"/>
      <c r="IL596" s="28"/>
      <c r="IM596" s="28"/>
      <c r="IN596" s="28"/>
      <c r="IO596" s="28"/>
      <c r="IP596" s="28"/>
      <c r="IQ596" s="28"/>
      <c r="IR596" s="28"/>
    </row>
    <row r="597" spans="2:252" x14ac:dyDescent="0.25">
      <c r="B597" s="28"/>
      <c r="C597" s="28"/>
      <c r="D597" s="28"/>
      <c r="E597" s="28"/>
      <c r="F597" s="28"/>
      <c r="G597" s="28"/>
      <c r="H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c r="FY597" s="28"/>
      <c r="FZ597" s="28"/>
      <c r="GA597" s="28"/>
      <c r="GB597" s="28"/>
      <c r="GC597" s="28"/>
      <c r="GD597" s="28"/>
      <c r="GE597" s="28"/>
      <c r="GF597" s="28"/>
      <c r="GG597" s="28"/>
      <c r="GH597" s="28"/>
      <c r="GI597" s="28"/>
      <c r="GJ597" s="28"/>
      <c r="GK597" s="28"/>
      <c r="GL597" s="28"/>
      <c r="GM597" s="28"/>
      <c r="GN597" s="28"/>
      <c r="GO597" s="28"/>
      <c r="GP597" s="28"/>
      <c r="GQ597" s="28"/>
      <c r="GR597" s="28"/>
      <c r="GS597" s="28"/>
      <c r="GT597" s="28"/>
      <c r="GU597" s="28"/>
      <c r="GV597" s="28"/>
      <c r="GW597" s="28"/>
      <c r="GX597" s="28"/>
      <c r="GY597" s="28"/>
      <c r="GZ597" s="28"/>
      <c r="HA597" s="28"/>
      <c r="HB597" s="28"/>
      <c r="HC597" s="28"/>
      <c r="HD597" s="28"/>
      <c r="HE597" s="28"/>
      <c r="HF597" s="28"/>
      <c r="HG597" s="28"/>
      <c r="HH597" s="28"/>
      <c r="HI597" s="28"/>
      <c r="HJ597" s="28"/>
      <c r="HK597" s="28"/>
      <c r="HL597" s="28"/>
      <c r="HM597" s="28"/>
      <c r="HN597" s="28"/>
      <c r="HO597" s="28"/>
      <c r="HP597" s="28"/>
      <c r="HQ597" s="28"/>
      <c r="HR597" s="28"/>
      <c r="HS597" s="28"/>
      <c r="HT597" s="28"/>
      <c r="HU597" s="28"/>
      <c r="HV597" s="28"/>
      <c r="HW597" s="28"/>
      <c r="HX597" s="28"/>
      <c r="HY597" s="28"/>
      <c r="HZ597" s="28"/>
      <c r="IA597" s="28"/>
      <c r="IB597" s="28"/>
      <c r="IC597" s="28"/>
      <c r="ID597" s="28"/>
      <c r="IE597" s="28"/>
      <c r="IF597" s="28"/>
      <c r="IG597" s="28"/>
      <c r="IH597" s="28"/>
      <c r="II597" s="28"/>
      <c r="IJ597" s="28"/>
      <c r="IK597" s="28"/>
      <c r="IL597" s="28"/>
      <c r="IM597" s="28"/>
      <c r="IN597" s="28"/>
      <c r="IO597" s="28"/>
      <c r="IP597" s="28"/>
      <c r="IQ597" s="28"/>
      <c r="IR597" s="28"/>
    </row>
    <row r="598" spans="2:252" x14ac:dyDescent="0.25">
      <c r="B598" s="28"/>
      <c r="C598" s="28"/>
      <c r="D598" s="28"/>
      <c r="E598" s="28"/>
      <c r="F598" s="28"/>
      <c r="G598" s="28"/>
      <c r="H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c r="FY598" s="28"/>
      <c r="FZ598" s="28"/>
      <c r="GA598" s="28"/>
      <c r="GB598" s="28"/>
      <c r="GC598" s="28"/>
      <c r="GD598" s="28"/>
      <c r="GE598" s="28"/>
      <c r="GF598" s="28"/>
      <c r="GG598" s="28"/>
      <c r="GH598" s="28"/>
      <c r="GI598" s="28"/>
      <c r="GJ598" s="28"/>
      <c r="GK598" s="28"/>
      <c r="GL598" s="28"/>
      <c r="GM598" s="28"/>
      <c r="GN598" s="28"/>
      <c r="GO598" s="28"/>
      <c r="GP598" s="28"/>
      <c r="GQ598" s="28"/>
      <c r="GR598" s="28"/>
      <c r="GS598" s="28"/>
      <c r="GT598" s="28"/>
      <c r="GU598" s="28"/>
      <c r="GV598" s="28"/>
      <c r="GW598" s="28"/>
      <c r="GX598" s="28"/>
      <c r="GY598" s="28"/>
      <c r="GZ598" s="28"/>
      <c r="HA598" s="28"/>
      <c r="HB598" s="28"/>
      <c r="HC598" s="28"/>
      <c r="HD598" s="28"/>
      <c r="HE598" s="28"/>
      <c r="HF598" s="28"/>
      <c r="HG598" s="28"/>
      <c r="HH598" s="28"/>
      <c r="HI598" s="28"/>
      <c r="HJ598" s="28"/>
      <c r="HK598" s="28"/>
      <c r="HL598" s="28"/>
      <c r="HM598" s="28"/>
      <c r="HN598" s="28"/>
      <c r="HO598" s="28"/>
      <c r="HP598" s="28"/>
      <c r="HQ598" s="28"/>
      <c r="HR598" s="28"/>
      <c r="HS598" s="28"/>
      <c r="HT598" s="28"/>
      <c r="HU598" s="28"/>
      <c r="HV598" s="28"/>
      <c r="HW598" s="28"/>
      <c r="HX598" s="28"/>
      <c r="HY598" s="28"/>
      <c r="HZ598" s="28"/>
      <c r="IA598" s="28"/>
      <c r="IB598" s="28"/>
      <c r="IC598" s="28"/>
      <c r="ID598" s="28"/>
      <c r="IE598" s="28"/>
      <c r="IF598" s="28"/>
      <c r="IG598" s="28"/>
      <c r="IH598" s="28"/>
      <c r="II598" s="28"/>
      <c r="IJ598" s="28"/>
      <c r="IK598" s="28"/>
      <c r="IL598" s="28"/>
      <c r="IM598" s="28"/>
      <c r="IN598" s="28"/>
      <c r="IO598" s="28"/>
      <c r="IP598" s="28"/>
      <c r="IQ598" s="28"/>
      <c r="IR598" s="28"/>
    </row>
    <row r="599" spans="2:252" x14ac:dyDescent="0.25">
      <c r="B599" s="28"/>
      <c r="C599" s="28"/>
      <c r="D599" s="28"/>
      <c r="E599" s="28"/>
      <c r="F599" s="28"/>
      <c r="G599" s="28"/>
      <c r="H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c r="FY599" s="28"/>
      <c r="FZ599" s="28"/>
      <c r="GA599" s="28"/>
      <c r="GB599" s="28"/>
      <c r="GC599" s="28"/>
      <c r="GD599" s="28"/>
      <c r="GE599" s="28"/>
      <c r="GF599" s="28"/>
      <c r="GG599" s="28"/>
      <c r="GH599" s="28"/>
      <c r="GI599" s="28"/>
      <c r="GJ599" s="28"/>
      <c r="GK599" s="28"/>
      <c r="GL599" s="28"/>
      <c r="GM599" s="28"/>
      <c r="GN599" s="28"/>
      <c r="GO599" s="28"/>
      <c r="GP599" s="28"/>
      <c r="GQ599" s="28"/>
      <c r="GR599" s="28"/>
      <c r="GS599" s="28"/>
      <c r="GT599" s="28"/>
      <c r="GU599" s="28"/>
      <c r="GV599" s="28"/>
      <c r="GW599" s="28"/>
      <c r="GX599" s="28"/>
      <c r="GY599" s="28"/>
      <c r="GZ599" s="28"/>
      <c r="HA599" s="28"/>
      <c r="HB599" s="28"/>
      <c r="HC599" s="28"/>
      <c r="HD599" s="28"/>
      <c r="HE599" s="28"/>
      <c r="HF599" s="28"/>
      <c r="HG599" s="28"/>
      <c r="HH599" s="28"/>
      <c r="HI599" s="28"/>
      <c r="HJ599" s="28"/>
      <c r="HK599" s="28"/>
      <c r="HL599" s="28"/>
      <c r="HM599" s="28"/>
      <c r="HN599" s="28"/>
      <c r="HO599" s="28"/>
      <c r="HP599" s="28"/>
      <c r="HQ599" s="28"/>
      <c r="HR599" s="28"/>
      <c r="HS599" s="28"/>
      <c r="HT599" s="28"/>
      <c r="HU599" s="28"/>
      <c r="HV599" s="28"/>
      <c r="HW599" s="28"/>
      <c r="HX599" s="28"/>
      <c r="HY599" s="28"/>
      <c r="HZ599" s="28"/>
      <c r="IA599" s="28"/>
      <c r="IB599" s="28"/>
      <c r="IC599" s="28"/>
      <c r="ID599" s="28"/>
      <c r="IE599" s="28"/>
      <c r="IF599" s="28"/>
      <c r="IG599" s="28"/>
      <c r="IH599" s="28"/>
      <c r="II599" s="28"/>
      <c r="IJ599" s="28"/>
      <c r="IK599" s="28"/>
      <c r="IL599" s="28"/>
      <c r="IM599" s="28"/>
      <c r="IN599" s="28"/>
      <c r="IO599" s="28"/>
      <c r="IP599" s="28"/>
      <c r="IQ599" s="28"/>
      <c r="IR599" s="28"/>
    </row>
    <row r="600" spans="2:252" x14ac:dyDescent="0.25">
      <c r="B600" s="28"/>
      <c r="C600" s="28"/>
      <c r="D600" s="28"/>
      <c r="E600" s="28"/>
      <c r="F600" s="28"/>
      <c r="G600" s="28"/>
      <c r="H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c r="FY600" s="28"/>
      <c r="FZ600" s="28"/>
      <c r="GA600" s="28"/>
      <c r="GB600" s="28"/>
      <c r="GC600" s="28"/>
      <c r="GD600" s="28"/>
      <c r="GE600" s="28"/>
      <c r="GF600" s="28"/>
      <c r="GG600" s="28"/>
      <c r="GH600" s="28"/>
      <c r="GI600" s="28"/>
      <c r="GJ600" s="28"/>
      <c r="GK600" s="28"/>
      <c r="GL600" s="28"/>
      <c r="GM600" s="28"/>
      <c r="GN600" s="28"/>
      <c r="GO600" s="28"/>
      <c r="GP600" s="28"/>
      <c r="GQ600" s="28"/>
      <c r="GR600" s="28"/>
      <c r="GS600" s="28"/>
      <c r="GT600" s="28"/>
      <c r="GU600" s="28"/>
      <c r="GV600" s="28"/>
      <c r="GW600" s="28"/>
      <c r="GX600" s="28"/>
      <c r="GY600" s="28"/>
      <c r="GZ600" s="28"/>
      <c r="HA600" s="28"/>
      <c r="HB600" s="28"/>
      <c r="HC600" s="28"/>
      <c r="HD600" s="28"/>
      <c r="HE600" s="28"/>
      <c r="HF600" s="28"/>
      <c r="HG600" s="28"/>
      <c r="HH600" s="28"/>
      <c r="HI600" s="28"/>
      <c r="HJ600" s="28"/>
      <c r="HK600" s="28"/>
      <c r="HL600" s="28"/>
      <c r="HM600" s="28"/>
      <c r="HN600" s="28"/>
      <c r="HO600" s="28"/>
      <c r="HP600" s="28"/>
      <c r="HQ600" s="28"/>
      <c r="HR600" s="28"/>
      <c r="HS600" s="28"/>
      <c r="HT600" s="28"/>
      <c r="HU600" s="28"/>
      <c r="HV600" s="28"/>
      <c r="HW600" s="28"/>
      <c r="HX600" s="28"/>
      <c r="HY600" s="28"/>
      <c r="HZ600" s="28"/>
      <c r="IA600" s="28"/>
      <c r="IB600" s="28"/>
      <c r="IC600" s="28"/>
      <c r="ID600" s="28"/>
      <c r="IE600" s="28"/>
      <c r="IF600" s="28"/>
      <c r="IG600" s="28"/>
      <c r="IH600" s="28"/>
      <c r="II600" s="28"/>
      <c r="IJ600" s="28"/>
      <c r="IK600" s="28"/>
      <c r="IL600" s="28"/>
      <c r="IM600" s="28"/>
      <c r="IN600" s="28"/>
      <c r="IO600" s="28"/>
      <c r="IP600" s="28"/>
      <c r="IQ600" s="28"/>
      <c r="IR600" s="28"/>
    </row>
    <row r="601" spans="2:252" x14ac:dyDescent="0.25">
      <c r="B601" s="28"/>
      <c r="C601" s="28"/>
      <c r="D601" s="28"/>
      <c r="E601" s="28"/>
      <c r="F601" s="28"/>
      <c r="G601" s="28"/>
      <c r="H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c r="FY601" s="28"/>
      <c r="FZ601" s="28"/>
      <c r="GA601" s="28"/>
      <c r="GB601" s="28"/>
      <c r="GC601" s="28"/>
      <c r="GD601" s="28"/>
      <c r="GE601" s="28"/>
      <c r="GF601" s="28"/>
      <c r="GG601" s="28"/>
      <c r="GH601" s="28"/>
      <c r="GI601" s="28"/>
      <c r="GJ601" s="28"/>
      <c r="GK601" s="28"/>
      <c r="GL601" s="28"/>
      <c r="GM601" s="28"/>
      <c r="GN601" s="28"/>
      <c r="GO601" s="28"/>
      <c r="GP601" s="28"/>
      <c r="GQ601" s="28"/>
      <c r="GR601" s="28"/>
      <c r="GS601" s="28"/>
      <c r="GT601" s="28"/>
      <c r="GU601" s="28"/>
      <c r="GV601" s="28"/>
      <c r="GW601" s="28"/>
      <c r="GX601" s="28"/>
      <c r="GY601" s="28"/>
      <c r="GZ601" s="28"/>
      <c r="HA601" s="28"/>
      <c r="HB601" s="28"/>
      <c r="HC601" s="28"/>
      <c r="HD601" s="28"/>
      <c r="HE601" s="28"/>
      <c r="HF601" s="28"/>
      <c r="HG601" s="28"/>
      <c r="HH601" s="28"/>
      <c r="HI601" s="28"/>
      <c r="HJ601" s="28"/>
      <c r="HK601" s="28"/>
      <c r="HL601" s="28"/>
      <c r="HM601" s="28"/>
      <c r="HN601" s="28"/>
      <c r="HO601" s="28"/>
      <c r="HP601" s="28"/>
      <c r="HQ601" s="28"/>
      <c r="HR601" s="28"/>
      <c r="HS601" s="28"/>
      <c r="HT601" s="28"/>
      <c r="HU601" s="28"/>
      <c r="HV601" s="28"/>
      <c r="HW601" s="28"/>
      <c r="HX601" s="28"/>
      <c r="HY601" s="28"/>
      <c r="HZ601" s="28"/>
      <c r="IA601" s="28"/>
      <c r="IB601" s="28"/>
      <c r="IC601" s="28"/>
      <c r="ID601" s="28"/>
      <c r="IE601" s="28"/>
      <c r="IF601" s="28"/>
      <c r="IG601" s="28"/>
      <c r="IH601" s="28"/>
      <c r="II601" s="28"/>
      <c r="IJ601" s="28"/>
      <c r="IK601" s="28"/>
      <c r="IL601" s="28"/>
      <c r="IM601" s="28"/>
      <c r="IN601" s="28"/>
      <c r="IO601" s="28"/>
      <c r="IP601" s="28"/>
      <c r="IQ601" s="28"/>
      <c r="IR601" s="28"/>
    </row>
    <row r="602" spans="2:252" x14ac:dyDescent="0.25">
      <c r="B602" s="28"/>
      <c r="C602" s="28"/>
      <c r="D602" s="28"/>
      <c r="E602" s="28"/>
      <c r="F602" s="28"/>
      <c r="G602" s="28"/>
      <c r="H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c r="FY602" s="28"/>
      <c r="FZ602" s="28"/>
      <c r="GA602" s="28"/>
      <c r="GB602" s="28"/>
      <c r="GC602" s="28"/>
      <c r="GD602" s="28"/>
      <c r="GE602" s="28"/>
      <c r="GF602" s="28"/>
      <c r="GG602" s="28"/>
      <c r="GH602" s="28"/>
      <c r="GI602" s="28"/>
      <c r="GJ602" s="28"/>
      <c r="GK602" s="28"/>
      <c r="GL602" s="28"/>
      <c r="GM602" s="28"/>
      <c r="GN602" s="28"/>
      <c r="GO602" s="28"/>
      <c r="GP602" s="28"/>
      <c r="GQ602" s="28"/>
      <c r="GR602" s="28"/>
      <c r="GS602" s="28"/>
      <c r="GT602" s="28"/>
      <c r="GU602" s="28"/>
      <c r="GV602" s="28"/>
      <c r="GW602" s="28"/>
      <c r="GX602" s="28"/>
      <c r="GY602" s="28"/>
      <c r="GZ602" s="28"/>
      <c r="HA602" s="28"/>
      <c r="HB602" s="28"/>
      <c r="HC602" s="28"/>
      <c r="HD602" s="28"/>
      <c r="HE602" s="28"/>
      <c r="HF602" s="28"/>
      <c r="HG602" s="28"/>
      <c r="HH602" s="28"/>
      <c r="HI602" s="28"/>
      <c r="HJ602" s="28"/>
      <c r="HK602" s="28"/>
      <c r="HL602" s="28"/>
      <c r="HM602" s="28"/>
      <c r="HN602" s="28"/>
      <c r="HO602" s="28"/>
      <c r="HP602" s="28"/>
      <c r="HQ602" s="28"/>
      <c r="HR602" s="28"/>
      <c r="HS602" s="28"/>
      <c r="HT602" s="28"/>
      <c r="HU602" s="28"/>
      <c r="HV602" s="28"/>
      <c r="HW602" s="28"/>
      <c r="HX602" s="28"/>
      <c r="HY602" s="28"/>
      <c r="HZ602" s="28"/>
      <c r="IA602" s="28"/>
      <c r="IB602" s="28"/>
      <c r="IC602" s="28"/>
      <c r="ID602" s="28"/>
      <c r="IE602" s="28"/>
      <c r="IF602" s="28"/>
      <c r="IG602" s="28"/>
      <c r="IH602" s="28"/>
      <c r="II602" s="28"/>
      <c r="IJ602" s="28"/>
      <c r="IK602" s="28"/>
      <c r="IL602" s="28"/>
      <c r="IM602" s="28"/>
      <c r="IN602" s="28"/>
      <c r="IO602" s="28"/>
      <c r="IP602" s="28"/>
      <c r="IQ602" s="28"/>
      <c r="IR602" s="28"/>
    </row>
    <row r="603" spans="2:252" x14ac:dyDescent="0.25">
      <c r="B603" s="28"/>
      <c r="C603" s="28"/>
      <c r="D603" s="28"/>
      <c r="E603" s="28"/>
      <c r="F603" s="28"/>
      <c r="G603" s="28"/>
      <c r="H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c r="FY603" s="28"/>
      <c r="FZ603" s="28"/>
      <c r="GA603" s="28"/>
      <c r="GB603" s="28"/>
      <c r="GC603" s="28"/>
      <c r="GD603" s="28"/>
      <c r="GE603" s="28"/>
      <c r="GF603" s="28"/>
      <c r="GG603" s="28"/>
      <c r="GH603" s="28"/>
      <c r="GI603" s="28"/>
      <c r="GJ603" s="28"/>
      <c r="GK603" s="28"/>
      <c r="GL603" s="28"/>
      <c r="GM603" s="28"/>
      <c r="GN603" s="28"/>
      <c r="GO603" s="28"/>
      <c r="GP603" s="28"/>
      <c r="GQ603" s="28"/>
      <c r="GR603" s="28"/>
      <c r="GS603" s="28"/>
      <c r="GT603" s="28"/>
      <c r="GU603" s="28"/>
      <c r="GV603" s="28"/>
      <c r="GW603" s="28"/>
      <c r="GX603" s="28"/>
      <c r="GY603" s="28"/>
      <c r="GZ603" s="28"/>
      <c r="HA603" s="28"/>
      <c r="HB603" s="28"/>
      <c r="HC603" s="28"/>
      <c r="HD603" s="28"/>
      <c r="HE603" s="28"/>
      <c r="HF603" s="28"/>
      <c r="HG603" s="28"/>
      <c r="HH603" s="28"/>
      <c r="HI603" s="28"/>
      <c r="HJ603" s="28"/>
      <c r="HK603" s="28"/>
      <c r="HL603" s="28"/>
      <c r="HM603" s="28"/>
      <c r="HN603" s="28"/>
      <c r="HO603" s="28"/>
      <c r="HP603" s="28"/>
      <c r="HQ603" s="28"/>
      <c r="HR603" s="28"/>
      <c r="HS603" s="28"/>
      <c r="HT603" s="28"/>
      <c r="HU603" s="28"/>
      <c r="HV603" s="28"/>
      <c r="HW603" s="28"/>
      <c r="HX603" s="28"/>
      <c r="HY603" s="28"/>
      <c r="HZ603" s="28"/>
      <c r="IA603" s="28"/>
      <c r="IB603" s="28"/>
      <c r="IC603" s="28"/>
      <c r="ID603" s="28"/>
      <c r="IE603" s="28"/>
      <c r="IF603" s="28"/>
      <c r="IG603" s="28"/>
      <c r="IH603" s="28"/>
      <c r="II603" s="28"/>
      <c r="IJ603" s="28"/>
      <c r="IK603" s="28"/>
      <c r="IL603" s="28"/>
      <c r="IM603" s="28"/>
      <c r="IN603" s="28"/>
      <c r="IO603" s="28"/>
      <c r="IP603" s="28"/>
      <c r="IQ603" s="28"/>
      <c r="IR603" s="28"/>
    </row>
    <row r="604" spans="2:252" x14ac:dyDescent="0.25">
      <c r="B604" s="28"/>
      <c r="C604" s="28"/>
      <c r="D604" s="28"/>
      <c r="E604" s="28"/>
      <c r="F604" s="28"/>
      <c r="G604" s="28"/>
      <c r="H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c r="FY604" s="28"/>
      <c r="FZ604" s="28"/>
      <c r="GA604" s="28"/>
      <c r="GB604" s="28"/>
      <c r="GC604" s="28"/>
      <c r="GD604" s="28"/>
      <c r="GE604" s="28"/>
      <c r="GF604" s="28"/>
      <c r="GG604" s="28"/>
      <c r="GH604" s="28"/>
      <c r="GI604" s="28"/>
      <c r="GJ604" s="28"/>
      <c r="GK604" s="28"/>
      <c r="GL604" s="28"/>
      <c r="GM604" s="28"/>
      <c r="GN604" s="28"/>
      <c r="GO604" s="28"/>
      <c r="GP604" s="28"/>
      <c r="GQ604" s="28"/>
      <c r="GR604" s="28"/>
      <c r="GS604" s="28"/>
      <c r="GT604" s="28"/>
      <c r="GU604" s="28"/>
      <c r="GV604" s="28"/>
      <c r="GW604" s="28"/>
      <c r="GX604" s="28"/>
      <c r="GY604" s="28"/>
      <c r="GZ604" s="28"/>
      <c r="HA604" s="28"/>
      <c r="HB604" s="28"/>
      <c r="HC604" s="28"/>
      <c r="HD604" s="28"/>
      <c r="HE604" s="28"/>
      <c r="HF604" s="28"/>
      <c r="HG604" s="28"/>
      <c r="HH604" s="28"/>
      <c r="HI604" s="28"/>
      <c r="HJ604" s="28"/>
      <c r="HK604" s="28"/>
      <c r="HL604" s="28"/>
      <c r="HM604" s="28"/>
      <c r="HN604" s="28"/>
      <c r="HO604" s="28"/>
      <c r="HP604" s="28"/>
      <c r="HQ604" s="28"/>
      <c r="HR604" s="28"/>
      <c r="HS604" s="28"/>
      <c r="HT604" s="28"/>
      <c r="HU604" s="28"/>
      <c r="HV604" s="28"/>
      <c r="HW604" s="28"/>
      <c r="HX604" s="28"/>
      <c r="HY604" s="28"/>
      <c r="HZ604" s="28"/>
      <c r="IA604" s="28"/>
      <c r="IB604" s="28"/>
      <c r="IC604" s="28"/>
      <c r="ID604" s="28"/>
      <c r="IE604" s="28"/>
      <c r="IF604" s="28"/>
      <c r="IG604" s="28"/>
      <c r="IH604" s="28"/>
      <c r="II604" s="28"/>
      <c r="IJ604" s="28"/>
      <c r="IK604" s="28"/>
      <c r="IL604" s="28"/>
      <c r="IM604" s="28"/>
      <c r="IN604" s="28"/>
      <c r="IO604" s="28"/>
      <c r="IP604" s="28"/>
      <c r="IQ604" s="28"/>
      <c r="IR604" s="28"/>
    </row>
    <row r="605" spans="2:252" x14ac:dyDescent="0.25">
      <c r="B605" s="28"/>
      <c r="C605" s="28"/>
      <c r="D605" s="28"/>
      <c r="E605" s="28"/>
      <c r="F605" s="28"/>
      <c r="G605" s="28"/>
      <c r="H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c r="FY605" s="28"/>
      <c r="FZ605" s="28"/>
      <c r="GA605" s="28"/>
      <c r="GB605" s="28"/>
      <c r="GC605" s="28"/>
      <c r="GD605" s="28"/>
      <c r="GE605" s="28"/>
      <c r="GF605" s="28"/>
      <c r="GG605" s="28"/>
      <c r="GH605" s="28"/>
      <c r="GI605" s="28"/>
      <c r="GJ605" s="28"/>
      <c r="GK605" s="28"/>
      <c r="GL605" s="28"/>
      <c r="GM605" s="28"/>
      <c r="GN605" s="28"/>
      <c r="GO605" s="28"/>
      <c r="GP605" s="28"/>
      <c r="GQ605" s="28"/>
      <c r="GR605" s="28"/>
      <c r="GS605" s="28"/>
      <c r="GT605" s="28"/>
      <c r="GU605" s="28"/>
      <c r="GV605" s="28"/>
      <c r="GW605" s="28"/>
      <c r="GX605" s="28"/>
      <c r="GY605" s="28"/>
      <c r="GZ605" s="28"/>
      <c r="HA605" s="28"/>
      <c r="HB605" s="28"/>
      <c r="HC605" s="28"/>
      <c r="HD605" s="28"/>
      <c r="HE605" s="28"/>
      <c r="HF605" s="28"/>
      <c r="HG605" s="28"/>
      <c r="HH605" s="28"/>
      <c r="HI605" s="28"/>
      <c r="HJ605" s="28"/>
      <c r="HK605" s="28"/>
      <c r="HL605" s="28"/>
      <c r="HM605" s="28"/>
      <c r="HN605" s="28"/>
      <c r="HO605" s="28"/>
      <c r="HP605" s="28"/>
      <c r="HQ605" s="28"/>
      <c r="HR605" s="28"/>
      <c r="HS605" s="28"/>
      <c r="HT605" s="28"/>
      <c r="HU605" s="28"/>
      <c r="HV605" s="28"/>
      <c r="HW605" s="28"/>
      <c r="HX605" s="28"/>
      <c r="HY605" s="28"/>
      <c r="HZ605" s="28"/>
      <c r="IA605" s="28"/>
      <c r="IB605" s="28"/>
      <c r="IC605" s="28"/>
      <c r="ID605" s="28"/>
      <c r="IE605" s="28"/>
      <c r="IF605" s="28"/>
      <c r="IG605" s="28"/>
      <c r="IH605" s="28"/>
      <c r="II605" s="28"/>
      <c r="IJ605" s="28"/>
      <c r="IK605" s="28"/>
      <c r="IL605" s="28"/>
      <c r="IM605" s="28"/>
      <c r="IN605" s="28"/>
      <c r="IO605" s="28"/>
      <c r="IP605" s="28"/>
      <c r="IQ605" s="28"/>
      <c r="IR605" s="28"/>
    </row>
    <row r="606" spans="2:252" x14ac:dyDescent="0.25">
      <c r="B606" s="28"/>
      <c r="C606" s="28"/>
      <c r="D606" s="28"/>
      <c r="E606" s="28"/>
      <c r="F606" s="28"/>
      <c r="G606" s="28"/>
      <c r="H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c r="FY606" s="28"/>
      <c r="FZ606" s="28"/>
      <c r="GA606" s="28"/>
      <c r="GB606" s="28"/>
      <c r="GC606" s="28"/>
      <c r="GD606" s="28"/>
      <c r="GE606" s="28"/>
      <c r="GF606" s="28"/>
      <c r="GG606" s="28"/>
      <c r="GH606" s="28"/>
      <c r="GI606" s="28"/>
      <c r="GJ606" s="28"/>
      <c r="GK606" s="28"/>
      <c r="GL606" s="28"/>
      <c r="GM606" s="28"/>
      <c r="GN606" s="28"/>
      <c r="GO606" s="28"/>
      <c r="GP606" s="28"/>
      <c r="GQ606" s="28"/>
      <c r="GR606" s="28"/>
      <c r="GS606" s="28"/>
      <c r="GT606" s="28"/>
      <c r="GU606" s="28"/>
      <c r="GV606" s="28"/>
      <c r="GW606" s="28"/>
      <c r="GX606" s="28"/>
      <c r="GY606" s="28"/>
      <c r="GZ606" s="28"/>
      <c r="HA606" s="28"/>
      <c r="HB606" s="28"/>
      <c r="HC606" s="28"/>
      <c r="HD606" s="28"/>
      <c r="HE606" s="28"/>
      <c r="HF606" s="28"/>
      <c r="HG606" s="28"/>
      <c r="HH606" s="28"/>
      <c r="HI606" s="28"/>
      <c r="HJ606" s="28"/>
      <c r="HK606" s="28"/>
      <c r="HL606" s="28"/>
      <c r="HM606" s="28"/>
      <c r="HN606" s="28"/>
      <c r="HO606" s="28"/>
      <c r="HP606" s="28"/>
      <c r="HQ606" s="28"/>
      <c r="HR606" s="28"/>
      <c r="HS606" s="28"/>
      <c r="HT606" s="28"/>
      <c r="HU606" s="28"/>
      <c r="HV606" s="28"/>
      <c r="HW606" s="28"/>
      <c r="HX606" s="28"/>
      <c r="HY606" s="28"/>
      <c r="HZ606" s="28"/>
      <c r="IA606" s="28"/>
      <c r="IB606" s="28"/>
      <c r="IC606" s="28"/>
      <c r="ID606" s="28"/>
      <c r="IE606" s="28"/>
      <c r="IF606" s="28"/>
      <c r="IG606" s="28"/>
      <c r="IH606" s="28"/>
      <c r="II606" s="28"/>
      <c r="IJ606" s="28"/>
      <c r="IK606" s="28"/>
      <c r="IL606" s="28"/>
      <c r="IM606" s="28"/>
      <c r="IN606" s="28"/>
      <c r="IO606" s="28"/>
      <c r="IP606" s="28"/>
      <c r="IQ606" s="28"/>
      <c r="IR606" s="28"/>
    </row>
    <row r="607" spans="2:252" x14ac:dyDescent="0.25">
      <c r="B607" s="28"/>
      <c r="C607" s="28"/>
      <c r="D607" s="28"/>
      <c r="E607" s="28"/>
      <c r="F607" s="28"/>
      <c r="G607" s="28"/>
      <c r="H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c r="FY607" s="28"/>
      <c r="FZ607" s="28"/>
      <c r="GA607" s="28"/>
      <c r="GB607" s="28"/>
      <c r="GC607" s="28"/>
      <c r="GD607" s="28"/>
      <c r="GE607" s="28"/>
      <c r="GF607" s="28"/>
      <c r="GG607" s="28"/>
      <c r="GH607" s="28"/>
      <c r="GI607" s="28"/>
      <c r="GJ607" s="28"/>
      <c r="GK607" s="28"/>
      <c r="GL607" s="28"/>
      <c r="GM607" s="28"/>
      <c r="GN607" s="28"/>
      <c r="GO607" s="28"/>
      <c r="GP607" s="28"/>
      <c r="GQ607" s="28"/>
      <c r="GR607" s="28"/>
      <c r="GS607" s="28"/>
      <c r="GT607" s="28"/>
      <c r="GU607" s="28"/>
      <c r="GV607" s="28"/>
      <c r="GW607" s="28"/>
      <c r="GX607" s="28"/>
      <c r="GY607" s="28"/>
      <c r="GZ607" s="28"/>
      <c r="HA607" s="28"/>
      <c r="HB607" s="28"/>
      <c r="HC607" s="28"/>
      <c r="HD607" s="28"/>
      <c r="HE607" s="28"/>
      <c r="HF607" s="28"/>
      <c r="HG607" s="28"/>
      <c r="HH607" s="28"/>
      <c r="HI607" s="28"/>
      <c r="HJ607" s="28"/>
      <c r="HK607" s="28"/>
      <c r="HL607" s="28"/>
      <c r="HM607" s="28"/>
      <c r="HN607" s="28"/>
      <c r="HO607" s="28"/>
      <c r="HP607" s="28"/>
      <c r="HQ607" s="28"/>
      <c r="HR607" s="28"/>
      <c r="HS607" s="28"/>
      <c r="HT607" s="28"/>
      <c r="HU607" s="28"/>
      <c r="HV607" s="28"/>
      <c r="HW607" s="28"/>
      <c r="HX607" s="28"/>
      <c r="HY607" s="28"/>
      <c r="HZ607" s="28"/>
      <c r="IA607" s="28"/>
      <c r="IB607" s="28"/>
      <c r="IC607" s="28"/>
      <c r="ID607" s="28"/>
      <c r="IE607" s="28"/>
      <c r="IF607" s="28"/>
      <c r="IG607" s="28"/>
      <c r="IH607" s="28"/>
      <c r="II607" s="28"/>
      <c r="IJ607" s="28"/>
      <c r="IK607" s="28"/>
      <c r="IL607" s="28"/>
      <c r="IM607" s="28"/>
      <c r="IN607" s="28"/>
      <c r="IO607" s="28"/>
      <c r="IP607" s="28"/>
      <c r="IQ607" s="28"/>
      <c r="IR607" s="28"/>
    </row>
    <row r="608" spans="2:252" x14ac:dyDescent="0.25">
      <c r="B608" s="28"/>
      <c r="C608" s="28"/>
      <c r="D608" s="28"/>
      <c r="E608" s="28"/>
      <c r="F608" s="28"/>
      <c r="G608" s="28"/>
      <c r="H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c r="FY608" s="28"/>
      <c r="FZ608" s="28"/>
      <c r="GA608" s="28"/>
      <c r="GB608" s="28"/>
      <c r="GC608" s="28"/>
      <c r="GD608" s="28"/>
      <c r="GE608" s="28"/>
      <c r="GF608" s="28"/>
      <c r="GG608" s="28"/>
      <c r="GH608" s="28"/>
      <c r="GI608" s="28"/>
      <c r="GJ608" s="28"/>
      <c r="GK608" s="28"/>
      <c r="GL608" s="28"/>
      <c r="GM608" s="28"/>
      <c r="GN608" s="28"/>
      <c r="GO608" s="28"/>
      <c r="GP608" s="28"/>
      <c r="GQ608" s="28"/>
      <c r="GR608" s="28"/>
      <c r="GS608" s="28"/>
      <c r="GT608" s="28"/>
      <c r="GU608" s="28"/>
      <c r="GV608" s="28"/>
      <c r="GW608" s="28"/>
      <c r="GX608" s="28"/>
      <c r="GY608" s="28"/>
      <c r="GZ608" s="28"/>
      <c r="HA608" s="28"/>
      <c r="HB608" s="28"/>
      <c r="HC608" s="28"/>
      <c r="HD608" s="28"/>
      <c r="HE608" s="28"/>
      <c r="HF608" s="28"/>
      <c r="HG608" s="28"/>
      <c r="HH608" s="28"/>
      <c r="HI608" s="28"/>
      <c r="HJ608" s="28"/>
      <c r="HK608" s="28"/>
      <c r="HL608" s="28"/>
      <c r="HM608" s="28"/>
      <c r="HN608" s="28"/>
      <c r="HO608" s="28"/>
      <c r="HP608" s="28"/>
      <c r="HQ608" s="28"/>
      <c r="HR608" s="28"/>
      <c r="HS608" s="28"/>
      <c r="HT608" s="28"/>
      <c r="HU608" s="28"/>
      <c r="HV608" s="28"/>
      <c r="HW608" s="28"/>
      <c r="HX608" s="28"/>
      <c r="HY608" s="28"/>
      <c r="HZ608" s="28"/>
      <c r="IA608" s="28"/>
      <c r="IB608" s="28"/>
      <c r="IC608" s="28"/>
      <c r="ID608" s="28"/>
      <c r="IE608" s="28"/>
      <c r="IF608" s="28"/>
      <c r="IG608" s="28"/>
      <c r="IH608" s="28"/>
      <c r="II608" s="28"/>
      <c r="IJ608" s="28"/>
      <c r="IK608" s="28"/>
      <c r="IL608" s="28"/>
      <c r="IM608" s="28"/>
      <c r="IN608" s="28"/>
      <c r="IO608" s="28"/>
      <c r="IP608" s="28"/>
      <c r="IQ608" s="28"/>
      <c r="IR608" s="28"/>
    </row>
    <row r="609" spans="2:252" x14ac:dyDescent="0.25">
      <c r="B609" s="28"/>
      <c r="C609" s="28"/>
      <c r="D609" s="28"/>
      <c r="E609" s="28"/>
      <c r="F609" s="28"/>
      <c r="G609" s="28"/>
      <c r="H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c r="FY609" s="28"/>
      <c r="FZ609" s="28"/>
      <c r="GA609" s="28"/>
      <c r="GB609" s="28"/>
      <c r="GC609" s="28"/>
      <c r="GD609" s="28"/>
      <c r="GE609" s="28"/>
      <c r="GF609" s="28"/>
      <c r="GG609" s="28"/>
      <c r="GH609" s="28"/>
      <c r="GI609" s="28"/>
      <c r="GJ609" s="28"/>
      <c r="GK609" s="28"/>
      <c r="GL609" s="28"/>
      <c r="GM609" s="28"/>
      <c r="GN609" s="28"/>
      <c r="GO609" s="28"/>
      <c r="GP609" s="28"/>
      <c r="GQ609" s="28"/>
      <c r="GR609" s="28"/>
      <c r="GS609" s="28"/>
      <c r="GT609" s="28"/>
      <c r="GU609" s="28"/>
      <c r="GV609" s="28"/>
      <c r="GW609" s="28"/>
      <c r="GX609" s="28"/>
      <c r="GY609" s="28"/>
      <c r="GZ609" s="28"/>
      <c r="HA609" s="28"/>
      <c r="HB609" s="28"/>
      <c r="HC609" s="28"/>
      <c r="HD609" s="28"/>
      <c r="HE609" s="28"/>
      <c r="HF609" s="28"/>
      <c r="HG609" s="28"/>
      <c r="HH609" s="28"/>
      <c r="HI609" s="28"/>
      <c r="HJ609" s="28"/>
      <c r="HK609" s="28"/>
      <c r="HL609" s="28"/>
      <c r="HM609" s="28"/>
      <c r="HN609" s="28"/>
      <c r="HO609" s="28"/>
      <c r="HP609" s="28"/>
      <c r="HQ609" s="28"/>
      <c r="HR609" s="28"/>
      <c r="HS609" s="28"/>
      <c r="HT609" s="28"/>
      <c r="HU609" s="28"/>
      <c r="HV609" s="28"/>
      <c r="HW609" s="28"/>
      <c r="HX609" s="28"/>
      <c r="HY609" s="28"/>
      <c r="HZ609" s="28"/>
      <c r="IA609" s="28"/>
      <c r="IB609" s="28"/>
      <c r="IC609" s="28"/>
      <c r="ID609" s="28"/>
      <c r="IE609" s="28"/>
      <c r="IF609" s="28"/>
      <c r="IG609" s="28"/>
      <c r="IH609" s="28"/>
      <c r="II609" s="28"/>
      <c r="IJ609" s="28"/>
      <c r="IK609" s="28"/>
      <c r="IL609" s="28"/>
      <c r="IM609" s="28"/>
      <c r="IN609" s="28"/>
      <c r="IO609" s="28"/>
      <c r="IP609" s="28"/>
      <c r="IQ609" s="28"/>
      <c r="IR609" s="28"/>
    </row>
    <row r="610" spans="2:252" x14ac:dyDescent="0.25">
      <c r="B610" s="28"/>
      <c r="C610" s="28"/>
      <c r="D610" s="28"/>
      <c r="E610" s="28"/>
      <c r="F610" s="28"/>
      <c r="G610" s="28"/>
      <c r="H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c r="FY610" s="28"/>
      <c r="FZ610" s="28"/>
      <c r="GA610" s="28"/>
      <c r="GB610" s="28"/>
      <c r="GC610" s="28"/>
      <c r="GD610" s="28"/>
      <c r="GE610" s="28"/>
      <c r="GF610" s="28"/>
      <c r="GG610" s="28"/>
      <c r="GH610" s="28"/>
      <c r="GI610" s="28"/>
      <c r="GJ610" s="28"/>
      <c r="GK610" s="28"/>
      <c r="GL610" s="28"/>
      <c r="GM610" s="28"/>
      <c r="GN610" s="28"/>
      <c r="GO610" s="28"/>
      <c r="GP610" s="28"/>
      <c r="GQ610" s="28"/>
      <c r="GR610" s="28"/>
      <c r="GS610" s="28"/>
      <c r="GT610" s="28"/>
      <c r="GU610" s="28"/>
      <c r="GV610" s="28"/>
      <c r="GW610" s="28"/>
      <c r="GX610" s="28"/>
      <c r="GY610" s="28"/>
      <c r="GZ610" s="28"/>
      <c r="HA610" s="28"/>
      <c r="HB610" s="28"/>
      <c r="HC610" s="28"/>
      <c r="HD610" s="28"/>
      <c r="HE610" s="28"/>
      <c r="HF610" s="28"/>
      <c r="HG610" s="28"/>
      <c r="HH610" s="28"/>
      <c r="HI610" s="28"/>
      <c r="HJ610" s="28"/>
      <c r="HK610" s="28"/>
      <c r="HL610" s="28"/>
      <c r="HM610" s="28"/>
      <c r="HN610" s="28"/>
      <c r="HO610" s="28"/>
      <c r="HP610" s="28"/>
      <c r="HQ610" s="28"/>
      <c r="HR610" s="28"/>
      <c r="HS610" s="28"/>
      <c r="HT610" s="28"/>
      <c r="HU610" s="28"/>
      <c r="HV610" s="28"/>
      <c r="HW610" s="28"/>
      <c r="HX610" s="28"/>
      <c r="HY610" s="28"/>
      <c r="HZ610" s="28"/>
      <c r="IA610" s="28"/>
      <c r="IB610" s="28"/>
      <c r="IC610" s="28"/>
      <c r="ID610" s="28"/>
      <c r="IE610" s="28"/>
      <c r="IF610" s="28"/>
      <c r="IG610" s="28"/>
      <c r="IH610" s="28"/>
      <c r="II610" s="28"/>
      <c r="IJ610" s="28"/>
      <c r="IK610" s="28"/>
      <c r="IL610" s="28"/>
      <c r="IM610" s="28"/>
      <c r="IN610" s="28"/>
      <c r="IO610" s="28"/>
      <c r="IP610" s="28"/>
      <c r="IQ610" s="28"/>
      <c r="IR610" s="28"/>
    </row>
    <row r="611" spans="2:252" x14ac:dyDescent="0.25">
      <c r="B611" s="28"/>
      <c r="C611" s="28"/>
      <c r="D611" s="28"/>
      <c r="E611" s="28"/>
      <c r="F611" s="28"/>
      <c r="G611" s="28"/>
      <c r="H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c r="FY611" s="28"/>
      <c r="FZ611" s="28"/>
      <c r="GA611" s="28"/>
      <c r="GB611" s="28"/>
      <c r="GC611" s="28"/>
      <c r="GD611" s="28"/>
      <c r="GE611" s="28"/>
      <c r="GF611" s="28"/>
      <c r="GG611" s="28"/>
      <c r="GH611" s="28"/>
      <c r="GI611" s="28"/>
      <c r="GJ611" s="28"/>
      <c r="GK611" s="28"/>
      <c r="GL611" s="28"/>
      <c r="GM611" s="28"/>
      <c r="GN611" s="28"/>
      <c r="GO611" s="28"/>
      <c r="GP611" s="28"/>
      <c r="GQ611" s="28"/>
      <c r="GR611" s="28"/>
      <c r="GS611" s="28"/>
      <c r="GT611" s="28"/>
      <c r="GU611" s="28"/>
      <c r="GV611" s="28"/>
      <c r="GW611" s="28"/>
      <c r="GX611" s="28"/>
      <c r="GY611" s="28"/>
      <c r="GZ611" s="28"/>
      <c r="HA611" s="28"/>
      <c r="HB611" s="28"/>
      <c r="HC611" s="28"/>
      <c r="HD611" s="28"/>
      <c r="HE611" s="28"/>
      <c r="HF611" s="28"/>
      <c r="HG611" s="28"/>
      <c r="HH611" s="28"/>
      <c r="HI611" s="28"/>
      <c r="HJ611" s="28"/>
      <c r="HK611" s="28"/>
      <c r="HL611" s="28"/>
      <c r="HM611" s="28"/>
      <c r="HN611" s="28"/>
      <c r="HO611" s="28"/>
      <c r="HP611" s="28"/>
      <c r="HQ611" s="28"/>
      <c r="HR611" s="28"/>
      <c r="HS611" s="28"/>
      <c r="HT611" s="28"/>
      <c r="HU611" s="28"/>
      <c r="HV611" s="28"/>
      <c r="HW611" s="28"/>
      <c r="HX611" s="28"/>
      <c r="HY611" s="28"/>
      <c r="HZ611" s="28"/>
      <c r="IA611" s="28"/>
      <c r="IB611" s="28"/>
      <c r="IC611" s="28"/>
      <c r="ID611" s="28"/>
      <c r="IE611" s="28"/>
      <c r="IF611" s="28"/>
      <c r="IG611" s="28"/>
      <c r="IH611" s="28"/>
      <c r="II611" s="28"/>
      <c r="IJ611" s="28"/>
      <c r="IK611" s="28"/>
      <c r="IL611" s="28"/>
      <c r="IM611" s="28"/>
      <c r="IN611" s="28"/>
      <c r="IO611" s="28"/>
      <c r="IP611" s="28"/>
      <c r="IQ611" s="28"/>
      <c r="IR611" s="28"/>
    </row>
    <row r="612" spans="2:252" x14ac:dyDescent="0.25">
      <c r="B612" s="28"/>
      <c r="C612" s="28"/>
      <c r="D612" s="28"/>
      <c r="E612" s="28"/>
      <c r="F612" s="28"/>
      <c r="G612" s="28"/>
      <c r="H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c r="FY612" s="28"/>
      <c r="FZ612" s="28"/>
      <c r="GA612" s="28"/>
      <c r="GB612" s="28"/>
      <c r="GC612" s="28"/>
      <c r="GD612" s="28"/>
      <c r="GE612" s="28"/>
      <c r="GF612" s="28"/>
      <c r="GG612" s="28"/>
      <c r="GH612" s="28"/>
      <c r="GI612" s="28"/>
      <c r="GJ612" s="28"/>
      <c r="GK612" s="28"/>
      <c r="GL612" s="28"/>
      <c r="GM612" s="28"/>
      <c r="GN612" s="28"/>
      <c r="GO612" s="28"/>
      <c r="GP612" s="28"/>
      <c r="GQ612" s="28"/>
      <c r="GR612" s="28"/>
      <c r="GS612" s="28"/>
      <c r="GT612" s="28"/>
      <c r="GU612" s="28"/>
      <c r="GV612" s="28"/>
      <c r="GW612" s="28"/>
      <c r="GX612" s="28"/>
      <c r="GY612" s="28"/>
      <c r="GZ612" s="28"/>
      <c r="HA612" s="28"/>
      <c r="HB612" s="28"/>
      <c r="HC612" s="28"/>
      <c r="HD612" s="28"/>
      <c r="HE612" s="28"/>
      <c r="HF612" s="28"/>
      <c r="HG612" s="28"/>
      <c r="HH612" s="28"/>
      <c r="HI612" s="28"/>
      <c r="HJ612" s="28"/>
      <c r="HK612" s="28"/>
      <c r="HL612" s="28"/>
      <c r="HM612" s="28"/>
      <c r="HN612" s="28"/>
      <c r="HO612" s="28"/>
      <c r="HP612" s="28"/>
      <c r="HQ612" s="28"/>
      <c r="HR612" s="28"/>
      <c r="HS612" s="28"/>
      <c r="HT612" s="28"/>
      <c r="HU612" s="28"/>
      <c r="HV612" s="28"/>
      <c r="HW612" s="28"/>
      <c r="HX612" s="28"/>
      <c r="HY612" s="28"/>
      <c r="HZ612" s="28"/>
      <c r="IA612" s="28"/>
      <c r="IB612" s="28"/>
      <c r="IC612" s="28"/>
      <c r="ID612" s="28"/>
      <c r="IE612" s="28"/>
      <c r="IF612" s="28"/>
      <c r="IG612" s="28"/>
      <c r="IH612" s="28"/>
      <c r="II612" s="28"/>
      <c r="IJ612" s="28"/>
      <c r="IK612" s="28"/>
      <c r="IL612" s="28"/>
      <c r="IM612" s="28"/>
      <c r="IN612" s="28"/>
      <c r="IO612" s="28"/>
      <c r="IP612" s="28"/>
      <c r="IQ612" s="28"/>
      <c r="IR612" s="28"/>
    </row>
    <row r="613" spans="2:252" x14ac:dyDescent="0.25">
      <c r="B613" s="28"/>
      <c r="C613" s="28"/>
      <c r="D613" s="28"/>
      <c r="E613" s="28"/>
      <c r="F613" s="28"/>
      <c r="G613" s="28"/>
      <c r="H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c r="FY613" s="28"/>
      <c r="FZ613" s="28"/>
      <c r="GA613" s="28"/>
      <c r="GB613" s="28"/>
      <c r="GC613" s="28"/>
      <c r="GD613" s="28"/>
      <c r="GE613" s="28"/>
      <c r="GF613" s="28"/>
      <c r="GG613" s="28"/>
      <c r="GH613" s="28"/>
      <c r="GI613" s="28"/>
      <c r="GJ613" s="28"/>
      <c r="GK613" s="28"/>
      <c r="GL613" s="28"/>
      <c r="GM613" s="28"/>
      <c r="GN613" s="28"/>
      <c r="GO613" s="28"/>
      <c r="GP613" s="28"/>
      <c r="GQ613" s="28"/>
      <c r="GR613" s="28"/>
      <c r="GS613" s="28"/>
      <c r="GT613" s="28"/>
      <c r="GU613" s="28"/>
      <c r="GV613" s="28"/>
      <c r="GW613" s="28"/>
      <c r="GX613" s="28"/>
      <c r="GY613" s="28"/>
      <c r="GZ613" s="28"/>
      <c r="HA613" s="28"/>
      <c r="HB613" s="28"/>
      <c r="HC613" s="28"/>
      <c r="HD613" s="28"/>
      <c r="HE613" s="28"/>
      <c r="HF613" s="28"/>
      <c r="HG613" s="28"/>
      <c r="HH613" s="28"/>
      <c r="HI613" s="28"/>
      <c r="HJ613" s="28"/>
      <c r="HK613" s="28"/>
      <c r="HL613" s="28"/>
      <c r="HM613" s="28"/>
      <c r="HN613" s="28"/>
      <c r="HO613" s="28"/>
      <c r="HP613" s="28"/>
      <c r="HQ613" s="28"/>
      <c r="HR613" s="28"/>
      <c r="HS613" s="28"/>
      <c r="HT613" s="28"/>
      <c r="HU613" s="28"/>
      <c r="HV613" s="28"/>
      <c r="HW613" s="28"/>
      <c r="HX613" s="28"/>
      <c r="HY613" s="28"/>
      <c r="HZ613" s="28"/>
      <c r="IA613" s="28"/>
      <c r="IB613" s="28"/>
      <c r="IC613" s="28"/>
      <c r="ID613" s="28"/>
      <c r="IE613" s="28"/>
      <c r="IF613" s="28"/>
      <c r="IG613" s="28"/>
      <c r="IH613" s="28"/>
      <c r="II613" s="28"/>
      <c r="IJ613" s="28"/>
      <c r="IK613" s="28"/>
      <c r="IL613" s="28"/>
      <c r="IM613" s="28"/>
      <c r="IN613" s="28"/>
      <c r="IO613" s="28"/>
      <c r="IP613" s="28"/>
      <c r="IQ613" s="28"/>
      <c r="IR613" s="28"/>
    </row>
    <row r="614" spans="2:252" x14ac:dyDescent="0.25">
      <c r="B614" s="28"/>
      <c r="C614" s="28"/>
      <c r="D614" s="28"/>
      <c r="E614" s="28"/>
      <c r="F614" s="28"/>
      <c r="G614" s="28"/>
      <c r="H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c r="FY614" s="28"/>
      <c r="FZ614" s="28"/>
      <c r="GA614" s="28"/>
      <c r="GB614" s="28"/>
      <c r="GC614" s="28"/>
      <c r="GD614" s="28"/>
      <c r="GE614" s="28"/>
      <c r="GF614" s="28"/>
      <c r="GG614" s="28"/>
      <c r="GH614" s="28"/>
      <c r="GI614" s="28"/>
      <c r="GJ614" s="28"/>
      <c r="GK614" s="28"/>
      <c r="GL614" s="28"/>
      <c r="GM614" s="28"/>
      <c r="GN614" s="28"/>
      <c r="GO614" s="28"/>
      <c r="GP614" s="28"/>
      <c r="GQ614" s="28"/>
      <c r="GR614" s="28"/>
      <c r="GS614" s="28"/>
      <c r="GT614" s="28"/>
      <c r="GU614" s="28"/>
      <c r="GV614" s="28"/>
      <c r="GW614" s="28"/>
      <c r="GX614" s="28"/>
      <c r="GY614" s="28"/>
      <c r="GZ614" s="28"/>
      <c r="HA614" s="28"/>
      <c r="HB614" s="28"/>
      <c r="HC614" s="28"/>
      <c r="HD614" s="28"/>
      <c r="HE614" s="28"/>
      <c r="HF614" s="28"/>
      <c r="HG614" s="28"/>
      <c r="HH614" s="28"/>
      <c r="HI614" s="28"/>
      <c r="HJ614" s="28"/>
      <c r="HK614" s="28"/>
      <c r="HL614" s="28"/>
      <c r="HM614" s="28"/>
      <c r="HN614" s="28"/>
      <c r="HO614" s="28"/>
      <c r="HP614" s="28"/>
      <c r="HQ614" s="28"/>
      <c r="HR614" s="28"/>
      <c r="HS614" s="28"/>
      <c r="HT614" s="28"/>
      <c r="HU614" s="28"/>
      <c r="HV614" s="28"/>
      <c r="HW614" s="28"/>
      <c r="HX614" s="28"/>
      <c r="HY614" s="28"/>
      <c r="HZ614" s="28"/>
      <c r="IA614" s="28"/>
      <c r="IB614" s="28"/>
      <c r="IC614" s="28"/>
      <c r="ID614" s="28"/>
      <c r="IE614" s="28"/>
      <c r="IF614" s="28"/>
      <c r="IG614" s="28"/>
      <c r="IH614" s="28"/>
      <c r="II614" s="28"/>
      <c r="IJ614" s="28"/>
      <c r="IK614" s="28"/>
      <c r="IL614" s="28"/>
      <c r="IM614" s="28"/>
      <c r="IN614" s="28"/>
      <c r="IO614" s="28"/>
      <c r="IP614" s="28"/>
      <c r="IQ614" s="28"/>
      <c r="IR614" s="28"/>
    </row>
    <row r="615" spans="2:252" x14ac:dyDescent="0.25">
      <c r="B615" s="28"/>
      <c r="C615" s="28"/>
      <c r="D615" s="28"/>
      <c r="E615" s="28"/>
      <c r="F615" s="28"/>
      <c r="G615" s="28"/>
      <c r="H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c r="FY615" s="28"/>
      <c r="FZ615" s="28"/>
      <c r="GA615" s="28"/>
      <c r="GB615" s="28"/>
      <c r="GC615" s="28"/>
      <c r="GD615" s="28"/>
      <c r="GE615" s="28"/>
      <c r="GF615" s="28"/>
      <c r="GG615" s="28"/>
      <c r="GH615" s="28"/>
      <c r="GI615" s="28"/>
      <c r="GJ615" s="28"/>
      <c r="GK615" s="28"/>
      <c r="GL615" s="28"/>
      <c r="GM615" s="28"/>
      <c r="GN615" s="28"/>
      <c r="GO615" s="28"/>
      <c r="GP615" s="28"/>
      <c r="GQ615" s="28"/>
      <c r="GR615" s="28"/>
      <c r="GS615" s="28"/>
      <c r="GT615" s="28"/>
      <c r="GU615" s="28"/>
      <c r="GV615" s="28"/>
      <c r="GW615" s="28"/>
      <c r="GX615" s="28"/>
      <c r="GY615" s="28"/>
      <c r="GZ615" s="28"/>
      <c r="HA615" s="28"/>
      <c r="HB615" s="28"/>
      <c r="HC615" s="28"/>
      <c r="HD615" s="28"/>
      <c r="HE615" s="28"/>
      <c r="HF615" s="28"/>
      <c r="HG615" s="28"/>
      <c r="HH615" s="28"/>
      <c r="HI615" s="28"/>
      <c r="HJ615" s="28"/>
      <c r="HK615" s="28"/>
      <c r="HL615" s="28"/>
      <c r="HM615" s="28"/>
      <c r="HN615" s="28"/>
      <c r="HO615" s="28"/>
      <c r="HP615" s="28"/>
      <c r="HQ615" s="28"/>
      <c r="HR615" s="28"/>
      <c r="HS615" s="28"/>
      <c r="HT615" s="28"/>
      <c r="HU615" s="28"/>
      <c r="HV615" s="28"/>
      <c r="HW615" s="28"/>
      <c r="HX615" s="28"/>
      <c r="HY615" s="28"/>
      <c r="HZ615" s="28"/>
      <c r="IA615" s="28"/>
      <c r="IB615" s="28"/>
      <c r="IC615" s="28"/>
      <c r="ID615" s="28"/>
      <c r="IE615" s="28"/>
      <c r="IF615" s="28"/>
      <c r="IG615" s="28"/>
      <c r="IH615" s="28"/>
      <c r="II615" s="28"/>
      <c r="IJ615" s="28"/>
      <c r="IK615" s="28"/>
      <c r="IL615" s="28"/>
      <c r="IM615" s="28"/>
      <c r="IN615" s="28"/>
      <c r="IO615" s="28"/>
      <c r="IP615" s="28"/>
      <c r="IQ615" s="28"/>
      <c r="IR615" s="28"/>
    </row>
    <row r="616" spans="2:252" x14ac:dyDescent="0.25">
      <c r="B616" s="28"/>
      <c r="C616" s="28"/>
      <c r="D616" s="28"/>
      <c r="E616" s="28"/>
      <c r="F616" s="28"/>
      <c r="G616" s="28"/>
      <c r="H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c r="FY616" s="28"/>
      <c r="FZ616" s="28"/>
      <c r="GA616" s="28"/>
      <c r="GB616" s="28"/>
      <c r="GC616" s="28"/>
      <c r="GD616" s="28"/>
      <c r="GE616" s="28"/>
      <c r="GF616" s="28"/>
      <c r="GG616" s="28"/>
      <c r="GH616" s="28"/>
      <c r="GI616" s="28"/>
      <c r="GJ616" s="28"/>
      <c r="GK616" s="28"/>
      <c r="GL616" s="28"/>
      <c r="GM616" s="28"/>
      <c r="GN616" s="28"/>
      <c r="GO616" s="28"/>
      <c r="GP616" s="28"/>
      <c r="GQ616" s="28"/>
      <c r="GR616" s="28"/>
      <c r="GS616" s="28"/>
      <c r="GT616" s="28"/>
      <c r="GU616" s="28"/>
      <c r="GV616" s="28"/>
      <c r="GW616" s="28"/>
      <c r="GX616" s="28"/>
      <c r="GY616" s="28"/>
      <c r="GZ616" s="28"/>
      <c r="HA616" s="28"/>
      <c r="HB616" s="28"/>
      <c r="HC616" s="28"/>
      <c r="HD616" s="28"/>
      <c r="HE616" s="28"/>
      <c r="HF616" s="28"/>
      <c r="HG616" s="28"/>
      <c r="HH616" s="28"/>
      <c r="HI616" s="28"/>
      <c r="HJ616" s="28"/>
      <c r="HK616" s="28"/>
      <c r="HL616" s="28"/>
      <c r="HM616" s="28"/>
      <c r="HN616" s="28"/>
      <c r="HO616" s="28"/>
      <c r="HP616" s="28"/>
      <c r="HQ616" s="28"/>
      <c r="HR616" s="28"/>
      <c r="HS616" s="28"/>
      <c r="HT616" s="28"/>
      <c r="HU616" s="28"/>
      <c r="HV616" s="28"/>
      <c r="HW616" s="28"/>
      <c r="HX616" s="28"/>
      <c r="HY616" s="28"/>
      <c r="HZ616" s="28"/>
      <c r="IA616" s="28"/>
      <c r="IB616" s="28"/>
      <c r="IC616" s="28"/>
      <c r="ID616" s="28"/>
      <c r="IE616" s="28"/>
      <c r="IF616" s="28"/>
      <c r="IG616" s="28"/>
      <c r="IH616" s="28"/>
      <c r="II616" s="28"/>
      <c r="IJ616" s="28"/>
      <c r="IK616" s="28"/>
      <c r="IL616" s="28"/>
      <c r="IM616" s="28"/>
      <c r="IN616" s="28"/>
      <c r="IO616" s="28"/>
      <c r="IP616" s="28"/>
      <c r="IQ616" s="28"/>
      <c r="IR616" s="28"/>
    </row>
    <row r="617" spans="2:252" x14ac:dyDescent="0.25">
      <c r="B617" s="28"/>
      <c r="C617" s="28"/>
      <c r="D617" s="28"/>
      <c r="E617" s="28"/>
      <c r="F617" s="28"/>
      <c r="G617" s="28"/>
      <c r="H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c r="FY617" s="28"/>
      <c r="FZ617" s="28"/>
      <c r="GA617" s="28"/>
      <c r="GB617" s="28"/>
      <c r="GC617" s="28"/>
      <c r="GD617" s="28"/>
      <c r="GE617" s="28"/>
      <c r="GF617" s="28"/>
      <c r="GG617" s="28"/>
      <c r="GH617" s="28"/>
      <c r="GI617" s="28"/>
      <c r="GJ617" s="28"/>
      <c r="GK617" s="28"/>
      <c r="GL617" s="28"/>
      <c r="GM617" s="28"/>
      <c r="GN617" s="28"/>
      <c r="GO617" s="28"/>
      <c r="GP617" s="28"/>
      <c r="GQ617" s="28"/>
      <c r="GR617" s="28"/>
      <c r="GS617" s="28"/>
      <c r="GT617" s="28"/>
      <c r="GU617" s="28"/>
      <c r="GV617" s="28"/>
      <c r="GW617" s="28"/>
      <c r="GX617" s="28"/>
      <c r="GY617" s="28"/>
      <c r="GZ617" s="28"/>
      <c r="HA617" s="28"/>
      <c r="HB617" s="28"/>
      <c r="HC617" s="28"/>
      <c r="HD617" s="28"/>
      <c r="HE617" s="28"/>
      <c r="HF617" s="28"/>
      <c r="HG617" s="28"/>
      <c r="HH617" s="28"/>
      <c r="HI617" s="28"/>
      <c r="HJ617" s="28"/>
      <c r="HK617" s="28"/>
      <c r="HL617" s="28"/>
      <c r="HM617" s="28"/>
      <c r="HN617" s="28"/>
      <c r="HO617" s="28"/>
      <c r="HP617" s="28"/>
      <c r="HQ617" s="28"/>
      <c r="HR617" s="28"/>
      <c r="HS617" s="28"/>
      <c r="HT617" s="28"/>
      <c r="HU617" s="28"/>
      <c r="HV617" s="28"/>
      <c r="HW617" s="28"/>
      <c r="HX617" s="28"/>
      <c r="HY617" s="28"/>
      <c r="HZ617" s="28"/>
      <c r="IA617" s="28"/>
      <c r="IB617" s="28"/>
      <c r="IC617" s="28"/>
      <c r="ID617" s="28"/>
      <c r="IE617" s="28"/>
      <c r="IF617" s="28"/>
      <c r="IG617" s="28"/>
      <c r="IH617" s="28"/>
      <c r="II617" s="28"/>
      <c r="IJ617" s="28"/>
      <c r="IK617" s="28"/>
      <c r="IL617" s="28"/>
      <c r="IM617" s="28"/>
      <c r="IN617" s="28"/>
      <c r="IO617" s="28"/>
      <c r="IP617" s="28"/>
      <c r="IQ617" s="28"/>
      <c r="IR617" s="28"/>
    </row>
    <row r="618" spans="2:252" x14ac:dyDescent="0.25">
      <c r="B618" s="28"/>
      <c r="C618" s="28"/>
      <c r="D618" s="28"/>
      <c r="E618" s="28"/>
      <c r="F618" s="28"/>
      <c r="G618" s="28"/>
      <c r="H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c r="FY618" s="28"/>
      <c r="FZ618" s="28"/>
      <c r="GA618" s="28"/>
      <c r="GB618" s="28"/>
      <c r="GC618" s="28"/>
      <c r="GD618" s="28"/>
      <c r="GE618" s="28"/>
      <c r="GF618" s="28"/>
      <c r="GG618" s="28"/>
      <c r="GH618" s="28"/>
      <c r="GI618" s="28"/>
      <c r="GJ618" s="28"/>
      <c r="GK618" s="28"/>
      <c r="GL618" s="28"/>
      <c r="GM618" s="28"/>
      <c r="GN618" s="28"/>
      <c r="GO618" s="28"/>
      <c r="GP618" s="28"/>
      <c r="GQ618" s="28"/>
      <c r="GR618" s="28"/>
      <c r="GS618" s="28"/>
      <c r="GT618" s="28"/>
      <c r="GU618" s="28"/>
      <c r="GV618" s="28"/>
      <c r="GW618" s="28"/>
      <c r="GX618" s="28"/>
      <c r="GY618" s="28"/>
      <c r="GZ618" s="28"/>
      <c r="HA618" s="28"/>
      <c r="HB618" s="28"/>
      <c r="HC618" s="28"/>
      <c r="HD618" s="28"/>
      <c r="HE618" s="28"/>
      <c r="HF618" s="28"/>
      <c r="HG618" s="28"/>
      <c r="HH618" s="28"/>
      <c r="HI618" s="28"/>
      <c r="HJ618" s="28"/>
      <c r="HK618" s="28"/>
      <c r="HL618" s="28"/>
      <c r="HM618" s="28"/>
      <c r="HN618" s="28"/>
      <c r="HO618" s="28"/>
      <c r="HP618" s="28"/>
      <c r="HQ618" s="28"/>
      <c r="HR618" s="28"/>
      <c r="HS618" s="28"/>
      <c r="HT618" s="28"/>
      <c r="HU618" s="28"/>
      <c r="HV618" s="28"/>
      <c r="HW618" s="28"/>
      <c r="HX618" s="28"/>
      <c r="HY618" s="28"/>
      <c r="HZ618" s="28"/>
      <c r="IA618" s="28"/>
      <c r="IB618" s="28"/>
      <c r="IC618" s="28"/>
      <c r="ID618" s="28"/>
      <c r="IE618" s="28"/>
      <c r="IF618" s="28"/>
      <c r="IG618" s="28"/>
      <c r="IH618" s="28"/>
      <c r="II618" s="28"/>
      <c r="IJ618" s="28"/>
      <c r="IK618" s="28"/>
      <c r="IL618" s="28"/>
      <c r="IM618" s="28"/>
      <c r="IN618" s="28"/>
      <c r="IO618" s="28"/>
      <c r="IP618" s="28"/>
      <c r="IQ618" s="28"/>
      <c r="IR618" s="28"/>
    </row>
    <row r="619" spans="2:252" x14ac:dyDescent="0.25">
      <c r="B619" s="28"/>
      <c r="C619" s="28"/>
      <c r="D619" s="28"/>
      <c r="E619" s="28"/>
      <c r="F619" s="28"/>
      <c r="G619" s="28"/>
      <c r="H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c r="FY619" s="28"/>
      <c r="FZ619" s="28"/>
      <c r="GA619" s="28"/>
      <c r="GB619" s="28"/>
      <c r="GC619" s="28"/>
      <c r="GD619" s="28"/>
      <c r="GE619" s="28"/>
      <c r="GF619" s="28"/>
      <c r="GG619" s="28"/>
      <c r="GH619" s="28"/>
      <c r="GI619" s="28"/>
      <c r="GJ619" s="28"/>
      <c r="GK619" s="28"/>
      <c r="GL619" s="28"/>
      <c r="GM619" s="28"/>
      <c r="GN619" s="28"/>
      <c r="GO619" s="28"/>
      <c r="GP619" s="28"/>
      <c r="GQ619" s="28"/>
      <c r="GR619" s="28"/>
      <c r="GS619" s="28"/>
      <c r="GT619" s="28"/>
      <c r="GU619" s="28"/>
      <c r="GV619" s="28"/>
      <c r="GW619" s="28"/>
      <c r="GX619" s="28"/>
      <c r="GY619" s="28"/>
      <c r="GZ619" s="28"/>
      <c r="HA619" s="28"/>
      <c r="HB619" s="28"/>
      <c r="HC619" s="28"/>
      <c r="HD619" s="28"/>
      <c r="HE619" s="28"/>
      <c r="HF619" s="28"/>
      <c r="HG619" s="28"/>
      <c r="HH619" s="28"/>
      <c r="HI619" s="28"/>
      <c r="HJ619" s="28"/>
      <c r="HK619" s="28"/>
      <c r="HL619" s="28"/>
      <c r="HM619" s="28"/>
      <c r="HN619" s="28"/>
      <c r="HO619" s="28"/>
      <c r="HP619" s="28"/>
      <c r="HQ619" s="28"/>
      <c r="HR619" s="28"/>
      <c r="HS619" s="28"/>
      <c r="HT619" s="28"/>
      <c r="HU619" s="28"/>
      <c r="HV619" s="28"/>
      <c r="HW619" s="28"/>
      <c r="HX619" s="28"/>
      <c r="HY619" s="28"/>
      <c r="HZ619" s="28"/>
      <c r="IA619" s="28"/>
      <c r="IB619" s="28"/>
      <c r="IC619" s="28"/>
      <c r="ID619" s="28"/>
      <c r="IE619" s="28"/>
      <c r="IF619" s="28"/>
      <c r="IG619" s="28"/>
      <c r="IH619" s="28"/>
      <c r="II619" s="28"/>
      <c r="IJ619" s="28"/>
      <c r="IK619" s="28"/>
      <c r="IL619" s="28"/>
      <c r="IM619" s="28"/>
      <c r="IN619" s="28"/>
      <c r="IO619" s="28"/>
      <c r="IP619" s="28"/>
      <c r="IQ619" s="28"/>
      <c r="IR619" s="28"/>
    </row>
    <row r="620" spans="2:252" x14ac:dyDescent="0.25">
      <c r="B620" s="28"/>
      <c r="C620" s="28"/>
      <c r="D620" s="28"/>
      <c r="E620" s="28"/>
      <c r="F620" s="28"/>
      <c r="G620" s="28"/>
      <c r="H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c r="FY620" s="28"/>
      <c r="FZ620" s="28"/>
      <c r="GA620" s="28"/>
      <c r="GB620" s="28"/>
      <c r="GC620" s="28"/>
      <c r="GD620" s="28"/>
      <c r="GE620" s="28"/>
      <c r="GF620" s="28"/>
      <c r="GG620" s="28"/>
      <c r="GH620" s="28"/>
      <c r="GI620" s="28"/>
      <c r="GJ620" s="28"/>
      <c r="GK620" s="28"/>
      <c r="GL620" s="28"/>
      <c r="GM620" s="28"/>
      <c r="GN620" s="28"/>
      <c r="GO620" s="28"/>
      <c r="GP620" s="28"/>
      <c r="GQ620" s="28"/>
      <c r="GR620" s="28"/>
      <c r="GS620" s="28"/>
      <c r="GT620" s="28"/>
      <c r="GU620" s="28"/>
      <c r="GV620" s="28"/>
      <c r="GW620" s="28"/>
      <c r="GX620" s="28"/>
      <c r="GY620" s="28"/>
      <c r="GZ620" s="28"/>
      <c r="HA620" s="28"/>
      <c r="HB620" s="28"/>
      <c r="HC620" s="28"/>
      <c r="HD620" s="28"/>
      <c r="HE620" s="28"/>
      <c r="HF620" s="28"/>
      <c r="HG620" s="28"/>
      <c r="HH620" s="28"/>
      <c r="HI620" s="28"/>
      <c r="HJ620" s="28"/>
      <c r="HK620" s="28"/>
      <c r="HL620" s="28"/>
      <c r="HM620" s="28"/>
      <c r="HN620" s="28"/>
      <c r="HO620" s="28"/>
      <c r="HP620" s="28"/>
      <c r="HQ620" s="28"/>
      <c r="HR620" s="28"/>
      <c r="HS620" s="28"/>
      <c r="HT620" s="28"/>
      <c r="HU620" s="28"/>
      <c r="HV620" s="28"/>
      <c r="HW620" s="28"/>
      <c r="HX620" s="28"/>
      <c r="HY620" s="28"/>
      <c r="HZ620" s="28"/>
      <c r="IA620" s="28"/>
      <c r="IB620" s="28"/>
      <c r="IC620" s="28"/>
      <c r="ID620" s="28"/>
      <c r="IE620" s="28"/>
      <c r="IF620" s="28"/>
      <c r="IG620" s="28"/>
      <c r="IH620" s="28"/>
      <c r="II620" s="28"/>
      <c r="IJ620" s="28"/>
      <c r="IK620" s="28"/>
      <c r="IL620" s="28"/>
      <c r="IM620" s="28"/>
      <c r="IN620" s="28"/>
      <c r="IO620" s="28"/>
      <c r="IP620" s="28"/>
      <c r="IQ620" s="28"/>
      <c r="IR620" s="28"/>
    </row>
    <row r="621" spans="2:252" x14ac:dyDescent="0.25">
      <c r="B621" s="28"/>
      <c r="C621" s="28"/>
      <c r="D621" s="28"/>
      <c r="E621" s="28"/>
      <c r="F621" s="28"/>
      <c r="G621" s="28"/>
      <c r="H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c r="FY621" s="28"/>
      <c r="FZ621" s="28"/>
      <c r="GA621" s="28"/>
      <c r="GB621" s="28"/>
      <c r="GC621" s="28"/>
      <c r="GD621" s="28"/>
      <c r="GE621" s="28"/>
      <c r="GF621" s="28"/>
      <c r="GG621" s="28"/>
      <c r="GH621" s="28"/>
      <c r="GI621" s="28"/>
      <c r="GJ621" s="28"/>
      <c r="GK621" s="28"/>
      <c r="GL621" s="28"/>
      <c r="GM621" s="28"/>
      <c r="GN621" s="28"/>
      <c r="GO621" s="28"/>
      <c r="GP621" s="28"/>
      <c r="GQ621" s="28"/>
      <c r="GR621" s="28"/>
      <c r="GS621" s="28"/>
      <c r="GT621" s="28"/>
      <c r="GU621" s="28"/>
      <c r="GV621" s="28"/>
      <c r="GW621" s="28"/>
      <c r="GX621" s="28"/>
      <c r="GY621" s="28"/>
      <c r="GZ621" s="28"/>
      <c r="HA621" s="28"/>
      <c r="HB621" s="28"/>
      <c r="HC621" s="28"/>
      <c r="HD621" s="28"/>
      <c r="HE621" s="28"/>
      <c r="HF621" s="28"/>
      <c r="HG621" s="28"/>
      <c r="HH621" s="28"/>
      <c r="HI621" s="28"/>
      <c r="HJ621" s="28"/>
      <c r="HK621" s="28"/>
      <c r="HL621" s="28"/>
      <c r="HM621" s="28"/>
      <c r="HN621" s="28"/>
      <c r="HO621" s="28"/>
      <c r="HP621" s="28"/>
      <c r="HQ621" s="28"/>
      <c r="HR621" s="28"/>
      <c r="HS621" s="28"/>
      <c r="HT621" s="28"/>
      <c r="HU621" s="28"/>
      <c r="HV621" s="28"/>
      <c r="HW621" s="28"/>
      <c r="HX621" s="28"/>
      <c r="HY621" s="28"/>
      <c r="HZ621" s="28"/>
      <c r="IA621" s="28"/>
      <c r="IB621" s="28"/>
      <c r="IC621" s="28"/>
      <c r="ID621" s="28"/>
      <c r="IE621" s="28"/>
      <c r="IF621" s="28"/>
      <c r="IG621" s="28"/>
      <c r="IH621" s="28"/>
      <c r="II621" s="28"/>
      <c r="IJ621" s="28"/>
      <c r="IK621" s="28"/>
      <c r="IL621" s="28"/>
      <c r="IM621" s="28"/>
      <c r="IN621" s="28"/>
      <c r="IO621" s="28"/>
      <c r="IP621" s="28"/>
      <c r="IQ621" s="28"/>
      <c r="IR621" s="28"/>
    </row>
    <row r="622" spans="2:252" x14ac:dyDescent="0.25">
      <c r="B622" s="28"/>
      <c r="C622" s="28"/>
      <c r="D622" s="28"/>
      <c r="E622" s="28"/>
      <c r="F622" s="28"/>
      <c r="G622" s="28"/>
      <c r="H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c r="FY622" s="28"/>
      <c r="FZ622" s="28"/>
      <c r="GA622" s="28"/>
      <c r="GB622" s="28"/>
      <c r="GC622" s="28"/>
      <c r="GD622" s="28"/>
      <c r="GE622" s="28"/>
      <c r="GF622" s="28"/>
      <c r="GG622" s="28"/>
      <c r="GH622" s="28"/>
      <c r="GI622" s="28"/>
      <c r="GJ622" s="28"/>
      <c r="GK622" s="28"/>
      <c r="GL622" s="28"/>
      <c r="GM622" s="28"/>
      <c r="GN622" s="28"/>
      <c r="GO622" s="28"/>
      <c r="GP622" s="28"/>
      <c r="GQ622" s="28"/>
      <c r="GR622" s="28"/>
      <c r="GS622" s="28"/>
      <c r="GT622" s="28"/>
      <c r="GU622" s="28"/>
      <c r="GV622" s="28"/>
      <c r="GW622" s="28"/>
      <c r="GX622" s="28"/>
      <c r="GY622" s="28"/>
      <c r="GZ622" s="28"/>
      <c r="HA622" s="28"/>
      <c r="HB622" s="28"/>
      <c r="HC622" s="28"/>
      <c r="HD622" s="28"/>
      <c r="HE622" s="28"/>
      <c r="HF622" s="28"/>
      <c r="HG622" s="28"/>
      <c r="HH622" s="28"/>
      <c r="HI622" s="28"/>
      <c r="HJ622" s="28"/>
      <c r="HK622" s="28"/>
      <c r="HL622" s="28"/>
      <c r="HM622" s="28"/>
      <c r="HN622" s="28"/>
      <c r="HO622" s="28"/>
      <c r="HP622" s="28"/>
      <c r="HQ622" s="28"/>
      <c r="HR622" s="28"/>
      <c r="HS622" s="28"/>
      <c r="HT622" s="28"/>
      <c r="HU622" s="28"/>
      <c r="HV622" s="28"/>
      <c r="HW622" s="28"/>
      <c r="HX622" s="28"/>
      <c r="HY622" s="28"/>
      <c r="HZ622" s="28"/>
      <c r="IA622" s="28"/>
      <c r="IB622" s="28"/>
      <c r="IC622" s="28"/>
      <c r="ID622" s="28"/>
      <c r="IE622" s="28"/>
      <c r="IF622" s="28"/>
      <c r="IG622" s="28"/>
      <c r="IH622" s="28"/>
      <c r="II622" s="28"/>
      <c r="IJ622" s="28"/>
      <c r="IK622" s="28"/>
      <c r="IL622" s="28"/>
      <c r="IM622" s="28"/>
      <c r="IN622" s="28"/>
      <c r="IO622" s="28"/>
      <c r="IP622" s="28"/>
      <c r="IQ622" s="28"/>
      <c r="IR622" s="28"/>
    </row>
    <row r="623" spans="2:252" x14ac:dyDescent="0.25">
      <c r="B623" s="28"/>
      <c r="C623" s="28"/>
      <c r="D623" s="28"/>
      <c r="E623" s="28"/>
      <c r="F623" s="28"/>
      <c r="G623" s="28"/>
      <c r="H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c r="FY623" s="28"/>
      <c r="FZ623" s="28"/>
      <c r="GA623" s="28"/>
      <c r="GB623" s="28"/>
      <c r="GC623" s="28"/>
      <c r="GD623" s="28"/>
      <c r="GE623" s="28"/>
      <c r="GF623" s="28"/>
      <c r="GG623" s="28"/>
      <c r="GH623" s="28"/>
      <c r="GI623" s="28"/>
      <c r="GJ623" s="28"/>
      <c r="GK623" s="28"/>
      <c r="GL623" s="28"/>
      <c r="GM623" s="28"/>
      <c r="GN623" s="28"/>
      <c r="GO623" s="28"/>
      <c r="GP623" s="28"/>
      <c r="GQ623" s="28"/>
      <c r="GR623" s="28"/>
      <c r="GS623" s="28"/>
      <c r="GT623" s="28"/>
      <c r="GU623" s="28"/>
      <c r="GV623" s="28"/>
      <c r="GW623" s="28"/>
      <c r="GX623" s="28"/>
      <c r="GY623" s="28"/>
      <c r="GZ623" s="28"/>
      <c r="HA623" s="28"/>
      <c r="HB623" s="28"/>
      <c r="HC623" s="28"/>
      <c r="HD623" s="28"/>
      <c r="HE623" s="28"/>
      <c r="HF623" s="28"/>
      <c r="HG623" s="28"/>
      <c r="HH623" s="28"/>
      <c r="HI623" s="28"/>
      <c r="HJ623" s="28"/>
      <c r="HK623" s="28"/>
      <c r="HL623" s="28"/>
      <c r="HM623" s="28"/>
      <c r="HN623" s="28"/>
      <c r="HO623" s="28"/>
      <c r="HP623" s="28"/>
      <c r="HQ623" s="28"/>
      <c r="HR623" s="28"/>
      <c r="HS623" s="28"/>
      <c r="HT623" s="28"/>
      <c r="HU623" s="28"/>
      <c r="HV623" s="28"/>
      <c r="HW623" s="28"/>
      <c r="HX623" s="28"/>
      <c r="HY623" s="28"/>
      <c r="HZ623" s="28"/>
      <c r="IA623" s="28"/>
      <c r="IB623" s="28"/>
      <c r="IC623" s="28"/>
      <c r="ID623" s="28"/>
      <c r="IE623" s="28"/>
      <c r="IF623" s="28"/>
      <c r="IG623" s="28"/>
      <c r="IH623" s="28"/>
      <c r="II623" s="28"/>
      <c r="IJ623" s="28"/>
      <c r="IK623" s="28"/>
      <c r="IL623" s="28"/>
      <c r="IM623" s="28"/>
      <c r="IN623" s="28"/>
      <c r="IO623" s="28"/>
      <c r="IP623" s="28"/>
      <c r="IQ623" s="28"/>
      <c r="IR623" s="28"/>
    </row>
    <row r="624" spans="2:252" x14ac:dyDescent="0.25">
      <c r="B624" s="28"/>
      <c r="C624" s="28"/>
      <c r="D624" s="28"/>
      <c r="E624" s="28"/>
      <c r="F624" s="28"/>
      <c r="G624" s="28"/>
      <c r="H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c r="FY624" s="28"/>
      <c r="FZ624" s="28"/>
      <c r="GA624" s="28"/>
      <c r="GB624" s="28"/>
      <c r="GC624" s="28"/>
      <c r="GD624" s="28"/>
      <c r="GE624" s="28"/>
      <c r="GF624" s="28"/>
      <c r="GG624" s="28"/>
      <c r="GH624" s="28"/>
      <c r="GI624" s="28"/>
      <c r="GJ624" s="28"/>
      <c r="GK624" s="28"/>
      <c r="GL624" s="28"/>
      <c r="GM624" s="28"/>
      <c r="GN624" s="28"/>
      <c r="GO624" s="28"/>
      <c r="GP624" s="28"/>
      <c r="GQ624" s="28"/>
      <c r="GR624" s="28"/>
      <c r="GS624" s="28"/>
      <c r="GT624" s="28"/>
      <c r="GU624" s="28"/>
      <c r="GV624" s="28"/>
      <c r="GW624" s="28"/>
      <c r="GX624" s="28"/>
      <c r="GY624" s="28"/>
      <c r="GZ624" s="28"/>
      <c r="HA624" s="28"/>
      <c r="HB624" s="28"/>
      <c r="HC624" s="28"/>
      <c r="HD624" s="28"/>
      <c r="HE624" s="28"/>
      <c r="HF624" s="28"/>
      <c r="HG624" s="28"/>
      <c r="HH624" s="28"/>
      <c r="HI624" s="28"/>
      <c r="HJ624" s="28"/>
      <c r="HK624" s="28"/>
      <c r="HL624" s="28"/>
      <c r="HM624" s="28"/>
      <c r="HN624" s="28"/>
      <c r="HO624" s="28"/>
      <c r="HP624" s="28"/>
      <c r="HQ624" s="28"/>
      <c r="HR624" s="28"/>
      <c r="HS624" s="28"/>
      <c r="HT624" s="28"/>
      <c r="HU624" s="28"/>
      <c r="HV624" s="28"/>
      <c r="HW624" s="28"/>
      <c r="HX624" s="28"/>
      <c r="HY624" s="28"/>
      <c r="HZ624" s="28"/>
      <c r="IA624" s="28"/>
      <c r="IB624" s="28"/>
      <c r="IC624" s="28"/>
      <c r="ID624" s="28"/>
      <c r="IE624" s="28"/>
      <c r="IF624" s="28"/>
      <c r="IG624" s="28"/>
      <c r="IH624" s="28"/>
      <c r="II624" s="28"/>
      <c r="IJ624" s="28"/>
      <c r="IK624" s="28"/>
      <c r="IL624" s="28"/>
      <c r="IM624" s="28"/>
      <c r="IN624" s="28"/>
      <c r="IO624" s="28"/>
      <c r="IP624" s="28"/>
      <c r="IQ624" s="28"/>
      <c r="IR624" s="28"/>
    </row>
    <row r="625" spans="2:252" x14ac:dyDescent="0.25">
      <c r="B625" s="28"/>
      <c r="C625" s="28"/>
      <c r="D625" s="28"/>
      <c r="E625" s="28"/>
      <c r="F625" s="28"/>
      <c r="G625" s="28"/>
      <c r="H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c r="FY625" s="28"/>
      <c r="FZ625" s="28"/>
      <c r="GA625" s="28"/>
      <c r="GB625" s="28"/>
      <c r="GC625" s="28"/>
      <c r="GD625" s="28"/>
      <c r="GE625" s="28"/>
      <c r="GF625" s="28"/>
      <c r="GG625" s="28"/>
      <c r="GH625" s="28"/>
      <c r="GI625" s="28"/>
      <c r="GJ625" s="28"/>
      <c r="GK625" s="28"/>
      <c r="GL625" s="28"/>
      <c r="GM625" s="28"/>
      <c r="GN625" s="28"/>
      <c r="GO625" s="28"/>
      <c r="GP625" s="28"/>
      <c r="GQ625" s="28"/>
      <c r="GR625" s="28"/>
      <c r="GS625" s="28"/>
      <c r="GT625" s="28"/>
      <c r="GU625" s="28"/>
      <c r="GV625" s="28"/>
      <c r="GW625" s="28"/>
      <c r="GX625" s="28"/>
      <c r="GY625" s="28"/>
      <c r="GZ625" s="28"/>
      <c r="HA625" s="28"/>
      <c r="HB625" s="28"/>
      <c r="HC625" s="28"/>
      <c r="HD625" s="28"/>
      <c r="HE625" s="28"/>
      <c r="HF625" s="28"/>
      <c r="HG625" s="28"/>
      <c r="HH625" s="28"/>
      <c r="HI625" s="28"/>
      <c r="HJ625" s="28"/>
      <c r="HK625" s="28"/>
      <c r="HL625" s="28"/>
      <c r="HM625" s="28"/>
      <c r="HN625" s="28"/>
      <c r="HO625" s="28"/>
      <c r="HP625" s="28"/>
      <c r="HQ625" s="28"/>
      <c r="HR625" s="28"/>
      <c r="HS625" s="28"/>
      <c r="HT625" s="28"/>
      <c r="HU625" s="28"/>
      <c r="HV625" s="28"/>
      <c r="HW625" s="28"/>
      <c r="HX625" s="28"/>
      <c r="HY625" s="28"/>
      <c r="HZ625" s="28"/>
      <c r="IA625" s="28"/>
      <c r="IB625" s="28"/>
      <c r="IC625" s="28"/>
      <c r="ID625" s="28"/>
      <c r="IE625" s="28"/>
      <c r="IF625" s="28"/>
      <c r="IG625" s="28"/>
      <c r="IH625" s="28"/>
      <c r="II625" s="28"/>
      <c r="IJ625" s="28"/>
      <c r="IK625" s="28"/>
      <c r="IL625" s="28"/>
      <c r="IM625" s="28"/>
      <c r="IN625" s="28"/>
      <c r="IO625" s="28"/>
      <c r="IP625" s="28"/>
      <c r="IQ625" s="28"/>
      <c r="IR625" s="28"/>
    </row>
    <row r="626" spans="2:252" x14ac:dyDescent="0.25">
      <c r="B626" s="28"/>
      <c r="C626" s="28"/>
      <c r="D626" s="28"/>
      <c r="E626" s="28"/>
      <c r="F626" s="28"/>
      <c r="G626" s="28"/>
      <c r="H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c r="FY626" s="28"/>
      <c r="FZ626" s="28"/>
      <c r="GA626" s="28"/>
      <c r="GB626" s="28"/>
      <c r="GC626" s="28"/>
      <c r="GD626" s="28"/>
      <c r="GE626" s="28"/>
      <c r="GF626" s="28"/>
      <c r="GG626" s="28"/>
      <c r="GH626" s="28"/>
      <c r="GI626" s="28"/>
      <c r="GJ626" s="28"/>
      <c r="GK626" s="28"/>
      <c r="GL626" s="28"/>
      <c r="GM626" s="28"/>
      <c r="GN626" s="28"/>
      <c r="GO626" s="28"/>
      <c r="GP626" s="28"/>
      <c r="GQ626" s="28"/>
      <c r="GR626" s="28"/>
      <c r="GS626" s="28"/>
      <c r="GT626" s="28"/>
      <c r="GU626" s="28"/>
      <c r="GV626" s="28"/>
      <c r="GW626" s="28"/>
      <c r="GX626" s="28"/>
      <c r="GY626" s="28"/>
      <c r="GZ626" s="28"/>
      <c r="HA626" s="28"/>
      <c r="HB626" s="28"/>
      <c r="HC626" s="28"/>
      <c r="HD626" s="28"/>
      <c r="HE626" s="28"/>
      <c r="HF626" s="28"/>
      <c r="HG626" s="28"/>
      <c r="HH626" s="28"/>
      <c r="HI626" s="28"/>
      <c r="HJ626" s="28"/>
      <c r="HK626" s="28"/>
      <c r="HL626" s="28"/>
      <c r="HM626" s="28"/>
      <c r="HN626" s="28"/>
      <c r="HO626" s="28"/>
      <c r="HP626" s="28"/>
      <c r="HQ626" s="28"/>
      <c r="HR626" s="28"/>
      <c r="HS626" s="28"/>
      <c r="HT626" s="28"/>
      <c r="HU626" s="28"/>
      <c r="HV626" s="28"/>
      <c r="HW626" s="28"/>
      <c r="HX626" s="28"/>
      <c r="HY626" s="28"/>
      <c r="HZ626" s="28"/>
      <c r="IA626" s="28"/>
      <c r="IB626" s="28"/>
      <c r="IC626" s="28"/>
      <c r="ID626" s="28"/>
      <c r="IE626" s="28"/>
      <c r="IF626" s="28"/>
      <c r="IG626" s="28"/>
      <c r="IH626" s="28"/>
      <c r="II626" s="28"/>
      <c r="IJ626" s="28"/>
      <c r="IK626" s="28"/>
      <c r="IL626" s="28"/>
      <c r="IM626" s="28"/>
      <c r="IN626" s="28"/>
      <c r="IO626" s="28"/>
      <c r="IP626" s="28"/>
      <c r="IQ626" s="28"/>
      <c r="IR626" s="28"/>
    </row>
    <row r="627" spans="2:252" x14ac:dyDescent="0.25">
      <c r="B627" s="28"/>
      <c r="C627" s="28"/>
      <c r="D627" s="28"/>
      <c r="E627" s="28"/>
      <c r="F627" s="28"/>
      <c r="G627" s="28"/>
      <c r="H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c r="FY627" s="28"/>
      <c r="FZ627" s="28"/>
      <c r="GA627" s="28"/>
      <c r="GB627" s="28"/>
      <c r="GC627" s="28"/>
      <c r="GD627" s="28"/>
      <c r="GE627" s="28"/>
      <c r="GF627" s="28"/>
      <c r="GG627" s="28"/>
      <c r="GH627" s="28"/>
      <c r="GI627" s="28"/>
      <c r="GJ627" s="28"/>
      <c r="GK627" s="28"/>
      <c r="GL627" s="28"/>
      <c r="GM627" s="28"/>
      <c r="GN627" s="28"/>
      <c r="GO627" s="28"/>
      <c r="GP627" s="28"/>
      <c r="GQ627" s="28"/>
      <c r="GR627" s="28"/>
      <c r="GS627" s="28"/>
      <c r="GT627" s="28"/>
      <c r="GU627" s="28"/>
      <c r="GV627" s="28"/>
      <c r="GW627" s="28"/>
      <c r="GX627" s="28"/>
      <c r="GY627" s="28"/>
      <c r="GZ627" s="28"/>
      <c r="HA627" s="28"/>
      <c r="HB627" s="28"/>
      <c r="HC627" s="28"/>
      <c r="HD627" s="28"/>
      <c r="HE627" s="28"/>
      <c r="HF627" s="28"/>
      <c r="HG627" s="28"/>
      <c r="HH627" s="28"/>
      <c r="HI627" s="28"/>
      <c r="HJ627" s="28"/>
      <c r="HK627" s="28"/>
      <c r="HL627" s="28"/>
      <c r="HM627" s="28"/>
      <c r="HN627" s="28"/>
      <c r="HO627" s="28"/>
      <c r="HP627" s="28"/>
      <c r="HQ627" s="28"/>
      <c r="HR627" s="28"/>
      <c r="HS627" s="28"/>
      <c r="HT627" s="28"/>
      <c r="HU627" s="28"/>
      <c r="HV627" s="28"/>
      <c r="HW627" s="28"/>
      <c r="HX627" s="28"/>
      <c r="HY627" s="28"/>
      <c r="HZ627" s="28"/>
      <c r="IA627" s="28"/>
      <c r="IB627" s="28"/>
      <c r="IC627" s="28"/>
      <c r="ID627" s="28"/>
      <c r="IE627" s="28"/>
      <c r="IF627" s="28"/>
      <c r="IG627" s="28"/>
      <c r="IH627" s="28"/>
      <c r="II627" s="28"/>
      <c r="IJ627" s="28"/>
      <c r="IK627" s="28"/>
      <c r="IL627" s="28"/>
      <c r="IM627" s="28"/>
      <c r="IN627" s="28"/>
      <c r="IO627" s="28"/>
      <c r="IP627" s="28"/>
      <c r="IQ627" s="28"/>
      <c r="IR627" s="28"/>
    </row>
    <row r="628" spans="2:252" x14ac:dyDescent="0.25">
      <c r="B628" s="28"/>
      <c r="C628" s="28"/>
      <c r="D628" s="28"/>
      <c r="E628" s="28"/>
      <c r="F628" s="28"/>
      <c r="G628" s="28"/>
      <c r="H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c r="FY628" s="28"/>
      <c r="FZ628" s="28"/>
      <c r="GA628" s="28"/>
      <c r="GB628" s="28"/>
      <c r="GC628" s="28"/>
      <c r="GD628" s="28"/>
      <c r="GE628" s="28"/>
      <c r="GF628" s="28"/>
      <c r="GG628" s="28"/>
      <c r="GH628" s="28"/>
      <c r="GI628" s="28"/>
      <c r="GJ628" s="28"/>
      <c r="GK628" s="28"/>
      <c r="GL628" s="28"/>
      <c r="GM628" s="28"/>
      <c r="GN628" s="28"/>
      <c r="GO628" s="28"/>
      <c r="GP628" s="28"/>
      <c r="GQ628" s="28"/>
      <c r="GR628" s="28"/>
      <c r="GS628" s="28"/>
      <c r="GT628" s="28"/>
      <c r="GU628" s="28"/>
      <c r="GV628" s="28"/>
      <c r="GW628" s="28"/>
      <c r="GX628" s="28"/>
      <c r="GY628" s="28"/>
      <c r="GZ628" s="28"/>
      <c r="HA628" s="28"/>
      <c r="HB628" s="28"/>
      <c r="HC628" s="28"/>
      <c r="HD628" s="28"/>
      <c r="HE628" s="28"/>
      <c r="HF628" s="28"/>
      <c r="HG628" s="28"/>
      <c r="HH628" s="28"/>
      <c r="HI628" s="28"/>
      <c r="HJ628" s="28"/>
      <c r="HK628" s="28"/>
      <c r="HL628" s="28"/>
      <c r="HM628" s="28"/>
      <c r="HN628" s="28"/>
      <c r="HO628" s="28"/>
      <c r="HP628" s="28"/>
      <c r="HQ628" s="28"/>
      <c r="HR628" s="28"/>
      <c r="HS628" s="28"/>
      <c r="HT628" s="28"/>
      <c r="HU628" s="28"/>
      <c r="HV628" s="28"/>
      <c r="HW628" s="28"/>
      <c r="HX628" s="28"/>
      <c r="HY628" s="28"/>
      <c r="HZ628" s="28"/>
      <c r="IA628" s="28"/>
      <c r="IB628" s="28"/>
      <c r="IC628" s="28"/>
      <c r="ID628" s="28"/>
      <c r="IE628" s="28"/>
      <c r="IF628" s="28"/>
      <c r="IG628" s="28"/>
      <c r="IH628" s="28"/>
      <c r="II628" s="28"/>
      <c r="IJ628" s="28"/>
      <c r="IK628" s="28"/>
      <c r="IL628" s="28"/>
      <c r="IM628" s="28"/>
      <c r="IN628" s="28"/>
      <c r="IO628" s="28"/>
      <c r="IP628" s="28"/>
      <c r="IQ628" s="28"/>
      <c r="IR628" s="28"/>
    </row>
    <row r="629" spans="2:252" x14ac:dyDescent="0.25">
      <c r="B629" s="28"/>
      <c r="C629" s="28"/>
      <c r="D629" s="28"/>
      <c r="E629" s="28"/>
      <c r="F629" s="28"/>
      <c r="G629" s="28"/>
      <c r="H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c r="FY629" s="28"/>
      <c r="FZ629" s="28"/>
      <c r="GA629" s="28"/>
      <c r="GB629" s="28"/>
      <c r="GC629" s="28"/>
      <c r="GD629" s="28"/>
      <c r="GE629" s="28"/>
      <c r="GF629" s="28"/>
      <c r="GG629" s="28"/>
      <c r="GH629" s="28"/>
      <c r="GI629" s="28"/>
      <c r="GJ629" s="28"/>
      <c r="GK629" s="28"/>
      <c r="GL629" s="28"/>
      <c r="GM629" s="28"/>
      <c r="GN629" s="28"/>
      <c r="GO629" s="28"/>
      <c r="GP629" s="28"/>
      <c r="GQ629" s="28"/>
      <c r="GR629" s="28"/>
      <c r="GS629" s="28"/>
      <c r="GT629" s="28"/>
      <c r="GU629" s="28"/>
      <c r="GV629" s="28"/>
      <c r="GW629" s="28"/>
      <c r="GX629" s="28"/>
      <c r="GY629" s="28"/>
      <c r="GZ629" s="28"/>
      <c r="HA629" s="28"/>
      <c r="HB629" s="28"/>
      <c r="HC629" s="28"/>
      <c r="HD629" s="28"/>
      <c r="HE629" s="28"/>
      <c r="HF629" s="28"/>
      <c r="HG629" s="28"/>
      <c r="HH629" s="28"/>
      <c r="HI629" s="28"/>
      <c r="HJ629" s="28"/>
      <c r="HK629" s="28"/>
      <c r="HL629" s="28"/>
      <c r="HM629" s="28"/>
      <c r="HN629" s="28"/>
      <c r="HO629" s="28"/>
      <c r="HP629" s="28"/>
      <c r="HQ629" s="28"/>
      <c r="HR629" s="28"/>
      <c r="HS629" s="28"/>
      <c r="HT629" s="28"/>
      <c r="HU629" s="28"/>
      <c r="HV629" s="28"/>
      <c r="HW629" s="28"/>
      <c r="HX629" s="28"/>
      <c r="HY629" s="28"/>
      <c r="HZ629" s="28"/>
      <c r="IA629" s="28"/>
      <c r="IB629" s="28"/>
      <c r="IC629" s="28"/>
      <c r="ID629" s="28"/>
      <c r="IE629" s="28"/>
      <c r="IF629" s="28"/>
      <c r="IG629" s="28"/>
      <c r="IH629" s="28"/>
      <c r="II629" s="28"/>
      <c r="IJ629" s="28"/>
      <c r="IK629" s="28"/>
      <c r="IL629" s="28"/>
      <c r="IM629" s="28"/>
      <c r="IN629" s="28"/>
      <c r="IO629" s="28"/>
      <c r="IP629" s="28"/>
      <c r="IQ629" s="28"/>
      <c r="IR629" s="28"/>
    </row>
    <row r="630" spans="2:252" x14ac:dyDescent="0.25">
      <c r="B630" s="28"/>
      <c r="C630" s="28"/>
      <c r="D630" s="28"/>
      <c r="E630" s="28"/>
      <c r="F630" s="28"/>
      <c r="G630" s="28"/>
      <c r="H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c r="FY630" s="28"/>
      <c r="FZ630" s="28"/>
      <c r="GA630" s="28"/>
      <c r="GB630" s="28"/>
      <c r="GC630" s="28"/>
      <c r="GD630" s="28"/>
      <c r="GE630" s="28"/>
      <c r="GF630" s="28"/>
      <c r="GG630" s="28"/>
      <c r="GH630" s="28"/>
      <c r="GI630" s="28"/>
      <c r="GJ630" s="28"/>
      <c r="GK630" s="28"/>
      <c r="GL630" s="28"/>
      <c r="GM630" s="28"/>
      <c r="GN630" s="28"/>
      <c r="GO630" s="28"/>
      <c r="GP630" s="28"/>
      <c r="GQ630" s="28"/>
      <c r="GR630" s="28"/>
      <c r="GS630" s="28"/>
      <c r="GT630" s="28"/>
      <c r="GU630" s="28"/>
      <c r="GV630" s="28"/>
      <c r="GW630" s="28"/>
      <c r="GX630" s="28"/>
      <c r="GY630" s="28"/>
      <c r="GZ630" s="28"/>
      <c r="HA630" s="28"/>
      <c r="HB630" s="28"/>
      <c r="HC630" s="28"/>
      <c r="HD630" s="28"/>
      <c r="HE630" s="28"/>
      <c r="HF630" s="28"/>
      <c r="HG630" s="28"/>
      <c r="HH630" s="28"/>
      <c r="HI630" s="28"/>
      <c r="HJ630" s="28"/>
      <c r="HK630" s="28"/>
      <c r="HL630" s="28"/>
      <c r="HM630" s="28"/>
      <c r="HN630" s="28"/>
      <c r="HO630" s="28"/>
      <c r="HP630" s="28"/>
      <c r="HQ630" s="28"/>
      <c r="HR630" s="28"/>
      <c r="HS630" s="28"/>
      <c r="HT630" s="28"/>
      <c r="HU630" s="28"/>
      <c r="HV630" s="28"/>
      <c r="HW630" s="28"/>
      <c r="HX630" s="28"/>
      <c r="HY630" s="28"/>
      <c r="HZ630" s="28"/>
      <c r="IA630" s="28"/>
      <c r="IB630" s="28"/>
      <c r="IC630" s="28"/>
      <c r="ID630" s="28"/>
      <c r="IE630" s="28"/>
      <c r="IF630" s="28"/>
      <c r="IG630" s="28"/>
      <c r="IH630" s="28"/>
      <c r="II630" s="28"/>
      <c r="IJ630" s="28"/>
      <c r="IK630" s="28"/>
      <c r="IL630" s="28"/>
      <c r="IM630" s="28"/>
      <c r="IN630" s="28"/>
      <c r="IO630" s="28"/>
      <c r="IP630" s="28"/>
      <c r="IQ630" s="28"/>
      <c r="IR630" s="28"/>
    </row>
    <row r="631" spans="2:252" x14ac:dyDescent="0.25">
      <c r="B631" s="28"/>
      <c r="C631" s="28"/>
      <c r="D631" s="28"/>
      <c r="E631" s="28"/>
      <c r="F631" s="28"/>
      <c r="G631" s="28"/>
      <c r="H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c r="FY631" s="28"/>
      <c r="FZ631" s="28"/>
      <c r="GA631" s="28"/>
      <c r="GB631" s="28"/>
      <c r="GC631" s="28"/>
      <c r="GD631" s="28"/>
      <c r="GE631" s="28"/>
      <c r="GF631" s="28"/>
      <c r="GG631" s="28"/>
      <c r="GH631" s="28"/>
      <c r="GI631" s="28"/>
      <c r="GJ631" s="28"/>
      <c r="GK631" s="28"/>
      <c r="GL631" s="28"/>
      <c r="GM631" s="28"/>
      <c r="GN631" s="28"/>
      <c r="GO631" s="28"/>
      <c r="GP631" s="28"/>
      <c r="GQ631" s="28"/>
      <c r="GR631" s="28"/>
      <c r="GS631" s="28"/>
      <c r="GT631" s="28"/>
      <c r="GU631" s="28"/>
      <c r="GV631" s="28"/>
      <c r="GW631" s="28"/>
      <c r="GX631" s="28"/>
      <c r="GY631" s="28"/>
      <c r="GZ631" s="28"/>
      <c r="HA631" s="28"/>
      <c r="HB631" s="28"/>
      <c r="HC631" s="28"/>
      <c r="HD631" s="28"/>
      <c r="HE631" s="28"/>
      <c r="HF631" s="28"/>
      <c r="HG631" s="28"/>
      <c r="HH631" s="28"/>
      <c r="HI631" s="28"/>
      <c r="HJ631" s="28"/>
      <c r="HK631" s="28"/>
      <c r="HL631" s="28"/>
      <c r="HM631" s="28"/>
      <c r="HN631" s="28"/>
      <c r="HO631" s="28"/>
      <c r="HP631" s="28"/>
      <c r="HQ631" s="28"/>
      <c r="HR631" s="28"/>
      <c r="HS631" s="28"/>
      <c r="HT631" s="28"/>
      <c r="HU631" s="28"/>
      <c r="HV631" s="28"/>
      <c r="HW631" s="28"/>
      <c r="HX631" s="28"/>
      <c r="HY631" s="28"/>
      <c r="HZ631" s="28"/>
      <c r="IA631" s="28"/>
      <c r="IB631" s="28"/>
      <c r="IC631" s="28"/>
      <c r="ID631" s="28"/>
      <c r="IE631" s="28"/>
      <c r="IF631" s="28"/>
      <c r="IG631" s="28"/>
      <c r="IH631" s="28"/>
      <c r="II631" s="28"/>
      <c r="IJ631" s="28"/>
      <c r="IK631" s="28"/>
      <c r="IL631" s="28"/>
      <c r="IM631" s="28"/>
      <c r="IN631" s="28"/>
      <c r="IO631" s="28"/>
      <c r="IP631" s="28"/>
      <c r="IQ631" s="28"/>
      <c r="IR631" s="28"/>
    </row>
    <row r="632" spans="2:252" x14ac:dyDescent="0.25">
      <c r="B632" s="28"/>
      <c r="C632" s="28"/>
      <c r="D632" s="28"/>
      <c r="E632" s="28"/>
      <c r="F632" s="28"/>
      <c r="G632" s="28"/>
      <c r="H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c r="FY632" s="28"/>
      <c r="FZ632" s="28"/>
      <c r="GA632" s="28"/>
      <c r="GB632" s="28"/>
      <c r="GC632" s="28"/>
      <c r="GD632" s="28"/>
      <c r="GE632" s="28"/>
      <c r="GF632" s="28"/>
      <c r="GG632" s="28"/>
      <c r="GH632" s="28"/>
      <c r="GI632" s="28"/>
      <c r="GJ632" s="28"/>
      <c r="GK632" s="28"/>
      <c r="GL632" s="28"/>
      <c r="GM632" s="28"/>
      <c r="GN632" s="28"/>
      <c r="GO632" s="28"/>
      <c r="GP632" s="28"/>
      <c r="GQ632" s="28"/>
      <c r="GR632" s="28"/>
      <c r="GS632" s="28"/>
      <c r="GT632" s="28"/>
      <c r="GU632" s="28"/>
      <c r="GV632" s="28"/>
      <c r="GW632" s="28"/>
      <c r="GX632" s="28"/>
      <c r="GY632" s="28"/>
      <c r="GZ632" s="28"/>
      <c r="HA632" s="28"/>
      <c r="HB632" s="28"/>
      <c r="HC632" s="28"/>
      <c r="HD632" s="28"/>
      <c r="HE632" s="28"/>
      <c r="HF632" s="28"/>
      <c r="HG632" s="28"/>
      <c r="HH632" s="28"/>
      <c r="HI632" s="28"/>
      <c r="HJ632" s="28"/>
      <c r="HK632" s="28"/>
      <c r="HL632" s="28"/>
      <c r="HM632" s="28"/>
      <c r="HN632" s="28"/>
      <c r="HO632" s="28"/>
      <c r="HP632" s="28"/>
      <c r="HQ632" s="28"/>
      <c r="HR632" s="28"/>
      <c r="HS632" s="28"/>
      <c r="HT632" s="28"/>
      <c r="HU632" s="28"/>
      <c r="HV632" s="28"/>
      <c r="HW632" s="28"/>
      <c r="HX632" s="28"/>
      <c r="HY632" s="28"/>
      <c r="HZ632" s="28"/>
      <c r="IA632" s="28"/>
      <c r="IB632" s="28"/>
      <c r="IC632" s="28"/>
      <c r="ID632" s="28"/>
      <c r="IE632" s="28"/>
      <c r="IF632" s="28"/>
      <c r="IG632" s="28"/>
      <c r="IH632" s="28"/>
      <c r="II632" s="28"/>
      <c r="IJ632" s="28"/>
      <c r="IK632" s="28"/>
      <c r="IL632" s="28"/>
      <c r="IM632" s="28"/>
      <c r="IN632" s="28"/>
      <c r="IO632" s="28"/>
      <c r="IP632" s="28"/>
      <c r="IQ632" s="28"/>
      <c r="IR632" s="28"/>
    </row>
    <row r="633" spans="2:252" x14ac:dyDescent="0.25">
      <c r="B633" s="28"/>
      <c r="C633" s="28"/>
      <c r="D633" s="28"/>
      <c r="E633" s="28"/>
      <c r="F633" s="28"/>
      <c r="G633" s="28"/>
      <c r="H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c r="FY633" s="28"/>
      <c r="FZ633" s="28"/>
      <c r="GA633" s="28"/>
      <c r="GB633" s="28"/>
      <c r="GC633" s="28"/>
      <c r="GD633" s="28"/>
      <c r="GE633" s="28"/>
      <c r="GF633" s="28"/>
      <c r="GG633" s="28"/>
      <c r="GH633" s="28"/>
      <c r="GI633" s="28"/>
      <c r="GJ633" s="28"/>
      <c r="GK633" s="28"/>
      <c r="GL633" s="28"/>
      <c r="GM633" s="28"/>
      <c r="GN633" s="28"/>
      <c r="GO633" s="28"/>
      <c r="GP633" s="28"/>
      <c r="GQ633" s="28"/>
      <c r="GR633" s="28"/>
      <c r="GS633" s="28"/>
      <c r="GT633" s="28"/>
      <c r="GU633" s="28"/>
      <c r="GV633" s="28"/>
      <c r="GW633" s="28"/>
      <c r="GX633" s="28"/>
      <c r="GY633" s="28"/>
      <c r="GZ633" s="28"/>
      <c r="HA633" s="28"/>
      <c r="HB633" s="28"/>
      <c r="HC633" s="28"/>
      <c r="HD633" s="28"/>
      <c r="HE633" s="28"/>
      <c r="HF633" s="28"/>
      <c r="HG633" s="28"/>
      <c r="HH633" s="28"/>
      <c r="HI633" s="28"/>
      <c r="HJ633" s="28"/>
      <c r="HK633" s="28"/>
      <c r="HL633" s="28"/>
      <c r="HM633" s="28"/>
      <c r="HN633" s="28"/>
      <c r="HO633" s="28"/>
      <c r="HP633" s="28"/>
      <c r="HQ633" s="28"/>
      <c r="HR633" s="28"/>
      <c r="HS633" s="28"/>
      <c r="HT633" s="28"/>
      <c r="HU633" s="28"/>
      <c r="HV633" s="28"/>
      <c r="HW633" s="28"/>
      <c r="HX633" s="28"/>
      <c r="HY633" s="28"/>
      <c r="HZ633" s="28"/>
      <c r="IA633" s="28"/>
      <c r="IB633" s="28"/>
      <c r="IC633" s="28"/>
      <c r="ID633" s="28"/>
      <c r="IE633" s="28"/>
      <c r="IF633" s="28"/>
      <c r="IG633" s="28"/>
      <c r="IH633" s="28"/>
      <c r="II633" s="28"/>
      <c r="IJ633" s="28"/>
      <c r="IK633" s="28"/>
      <c r="IL633" s="28"/>
      <c r="IM633" s="28"/>
      <c r="IN633" s="28"/>
      <c r="IO633" s="28"/>
      <c r="IP633" s="28"/>
      <c r="IQ633" s="28"/>
      <c r="IR633" s="28"/>
    </row>
    <row r="634" spans="2:252" x14ac:dyDescent="0.25">
      <c r="B634" s="28"/>
      <c r="C634" s="28"/>
      <c r="D634" s="28"/>
      <c r="E634" s="28"/>
      <c r="F634" s="28"/>
      <c r="G634" s="28"/>
      <c r="H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c r="FY634" s="28"/>
      <c r="FZ634" s="28"/>
      <c r="GA634" s="28"/>
      <c r="GB634" s="28"/>
      <c r="GC634" s="28"/>
      <c r="GD634" s="28"/>
      <c r="GE634" s="28"/>
      <c r="GF634" s="28"/>
      <c r="GG634" s="28"/>
      <c r="GH634" s="28"/>
      <c r="GI634" s="28"/>
      <c r="GJ634" s="28"/>
      <c r="GK634" s="28"/>
      <c r="GL634" s="28"/>
      <c r="GM634" s="28"/>
      <c r="GN634" s="28"/>
      <c r="GO634" s="28"/>
      <c r="GP634" s="28"/>
      <c r="GQ634" s="28"/>
      <c r="GR634" s="28"/>
      <c r="GS634" s="28"/>
      <c r="GT634" s="28"/>
      <c r="GU634" s="28"/>
      <c r="GV634" s="28"/>
      <c r="GW634" s="28"/>
      <c r="GX634" s="28"/>
      <c r="GY634" s="28"/>
      <c r="GZ634" s="28"/>
      <c r="HA634" s="28"/>
      <c r="HB634" s="28"/>
      <c r="HC634" s="28"/>
      <c r="HD634" s="28"/>
      <c r="HE634" s="28"/>
      <c r="HF634" s="28"/>
      <c r="HG634" s="28"/>
      <c r="HH634" s="28"/>
      <c r="HI634" s="28"/>
      <c r="HJ634" s="28"/>
      <c r="HK634" s="28"/>
      <c r="HL634" s="28"/>
      <c r="HM634" s="28"/>
      <c r="HN634" s="28"/>
      <c r="HO634" s="28"/>
      <c r="HP634" s="28"/>
      <c r="HQ634" s="28"/>
      <c r="HR634" s="28"/>
      <c r="HS634" s="28"/>
      <c r="HT634" s="28"/>
      <c r="HU634" s="28"/>
      <c r="HV634" s="28"/>
      <c r="HW634" s="28"/>
      <c r="HX634" s="28"/>
      <c r="HY634" s="28"/>
      <c r="HZ634" s="28"/>
      <c r="IA634" s="28"/>
      <c r="IB634" s="28"/>
      <c r="IC634" s="28"/>
      <c r="ID634" s="28"/>
      <c r="IE634" s="28"/>
      <c r="IF634" s="28"/>
      <c r="IG634" s="28"/>
      <c r="IH634" s="28"/>
      <c r="II634" s="28"/>
      <c r="IJ634" s="28"/>
      <c r="IK634" s="28"/>
      <c r="IL634" s="28"/>
      <c r="IM634" s="28"/>
      <c r="IN634" s="28"/>
      <c r="IO634" s="28"/>
      <c r="IP634" s="28"/>
      <c r="IQ634" s="28"/>
      <c r="IR634" s="28"/>
    </row>
    <row r="635" spans="2:252" x14ac:dyDescent="0.25">
      <c r="B635" s="28"/>
      <c r="C635" s="28"/>
      <c r="D635" s="28"/>
      <c r="E635" s="28"/>
      <c r="F635" s="28"/>
      <c r="G635" s="28"/>
      <c r="H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c r="FY635" s="28"/>
      <c r="FZ635" s="28"/>
      <c r="GA635" s="28"/>
      <c r="GB635" s="28"/>
      <c r="GC635" s="28"/>
      <c r="GD635" s="28"/>
      <c r="GE635" s="28"/>
      <c r="GF635" s="28"/>
      <c r="GG635" s="28"/>
      <c r="GH635" s="28"/>
      <c r="GI635" s="28"/>
      <c r="GJ635" s="28"/>
      <c r="GK635" s="28"/>
      <c r="GL635" s="28"/>
      <c r="GM635" s="28"/>
      <c r="GN635" s="28"/>
      <c r="GO635" s="28"/>
      <c r="GP635" s="28"/>
      <c r="GQ635" s="28"/>
      <c r="GR635" s="28"/>
      <c r="GS635" s="28"/>
      <c r="GT635" s="28"/>
      <c r="GU635" s="28"/>
      <c r="GV635" s="28"/>
      <c r="GW635" s="28"/>
      <c r="GX635" s="28"/>
      <c r="GY635" s="28"/>
      <c r="GZ635" s="28"/>
      <c r="HA635" s="28"/>
      <c r="HB635" s="28"/>
      <c r="HC635" s="28"/>
      <c r="HD635" s="28"/>
      <c r="HE635" s="28"/>
      <c r="HF635" s="28"/>
      <c r="HG635" s="28"/>
      <c r="HH635" s="28"/>
      <c r="HI635" s="28"/>
      <c r="HJ635" s="28"/>
      <c r="HK635" s="28"/>
      <c r="HL635" s="28"/>
      <c r="HM635" s="28"/>
      <c r="HN635" s="28"/>
      <c r="HO635" s="28"/>
      <c r="HP635" s="28"/>
      <c r="HQ635" s="28"/>
      <c r="HR635" s="28"/>
      <c r="HS635" s="28"/>
      <c r="HT635" s="28"/>
      <c r="HU635" s="28"/>
      <c r="HV635" s="28"/>
      <c r="HW635" s="28"/>
      <c r="HX635" s="28"/>
      <c r="HY635" s="28"/>
      <c r="HZ635" s="28"/>
      <c r="IA635" s="28"/>
      <c r="IB635" s="28"/>
      <c r="IC635" s="28"/>
      <c r="ID635" s="28"/>
      <c r="IE635" s="28"/>
      <c r="IF635" s="28"/>
      <c r="IG635" s="28"/>
      <c r="IH635" s="28"/>
      <c r="II635" s="28"/>
      <c r="IJ635" s="28"/>
      <c r="IK635" s="28"/>
      <c r="IL635" s="28"/>
      <c r="IM635" s="28"/>
      <c r="IN635" s="28"/>
      <c r="IO635" s="28"/>
      <c r="IP635" s="28"/>
      <c r="IQ635" s="28"/>
      <c r="IR635" s="28"/>
    </row>
    <row r="636" spans="2:252" x14ac:dyDescent="0.25">
      <c r="B636" s="28"/>
      <c r="C636" s="28"/>
      <c r="D636" s="28"/>
      <c r="E636" s="28"/>
      <c r="F636" s="28"/>
      <c r="G636" s="28"/>
      <c r="H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c r="FY636" s="28"/>
      <c r="FZ636" s="28"/>
      <c r="GA636" s="28"/>
      <c r="GB636" s="28"/>
      <c r="GC636" s="28"/>
      <c r="GD636" s="28"/>
      <c r="GE636" s="28"/>
      <c r="GF636" s="28"/>
      <c r="GG636" s="28"/>
      <c r="GH636" s="28"/>
      <c r="GI636" s="28"/>
      <c r="GJ636" s="28"/>
      <c r="GK636" s="28"/>
      <c r="GL636" s="28"/>
      <c r="GM636" s="28"/>
      <c r="GN636" s="28"/>
      <c r="GO636" s="28"/>
      <c r="GP636" s="28"/>
      <c r="GQ636" s="28"/>
      <c r="GR636" s="28"/>
      <c r="GS636" s="28"/>
      <c r="GT636" s="28"/>
      <c r="GU636" s="28"/>
      <c r="GV636" s="28"/>
      <c r="GW636" s="28"/>
      <c r="GX636" s="28"/>
      <c r="GY636" s="28"/>
      <c r="GZ636" s="28"/>
      <c r="HA636" s="28"/>
      <c r="HB636" s="28"/>
      <c r="HC636" s="28"/>
      <c r="HD636" s="28"/>
      <c r="HE636" s="28"/>
      <c r="HF636" s="28"/>
      <c r="HG636" s="28"/>
      <c r="HH636" s="28"/>
      <c r="HI636" s="28"/>
      <c r="HJ636" s="28"/>
      <c r="HK636" s="28"/>
      <c r="HL636" s="28"/>
      <c r="HM636" s="28"/>
      <c r="HN636" s="28"/>
      <c r="HO636" s="28"/>
      <c r="HP636" s="28"/>
      <c r="HQ636" s="28"/>
      <c r="HR636" s="28"/>
      <c r="HS636" s="28"/>
      <c r="HT636" s="28"/>
      <c r="HU636" s="28"/>
      <c r="HV636" s="28"/>
      <c r="HW636" s="28"/>
      <c r="HX636" s="28"/>
      <c r="HY636" s="28"/>
      <c r="HZ636" s="28"/>
      <c r="IA636" s="28"/>
      <c r="IB636" s="28"/>
      <c r="IC636" s="28"/>
      <c r="ID636" s="28"/>
      <c r="IE636" s="28"/>
      <c r="IF636" s="28"/>
      <c r="IG636" s="28"/>
      <c r="IH636" s="28"/>
      <c r="II636" s="28"/>
      <c r="IJ636" s="28"/>
      <c r="IK636" s="28"/>
      <c r="IL636" s="28"/>
      <c r="IM636" s="28"/>
      <c r="IN636" s="28"/>
      <c r="IO636" s="28"/>
      <c r="IP636" s="28"/>
      <c r="IQ636" s="28"/>
      <c r="IR636" s="28"/>
    </row>
    <row r="637" spans="2:252" x14ac:dyDescent="0.25">
      <c r="B637" s="28"/>
      <c r="C637" s="28"/>
      <c r="D637" s="28"/>
      <c r="E637" s="28"/>
      <c r="F637" s="28"/>
      <c r="G637" s="28"/>
      <c r="H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c r="FY637" s="28"/>
      <c r="FZ637" s="28"/>
      <c r="GA637" s="28"/>
      <c r="GB637" s="28"/>
      <c r="GC637" s="28"/>
      <c r="GD637" s="28"/>
      <c r="GE637" s="28"/>
      <c r="GF637" s="28"/>
      <c r="GG637" s="28"/>
      <c r="GH637" s="28"/>
      <c r="GI637" s="28"/>
      <c r="GJ637" s="28"/>
      <c r="GK637" s="28"/>
      <c r="GL637" s="28"/>
      <c r="GM637" s="28"/>
      <c r="GN637" s="28"/>
      <c r="GO637" s="28"/>
      <c r="GP637" s="28"/>
      <c r="GQ637" s="28"/>
      <c r="GR637" s="28"/>
      <c r="GS637" s="28"/>
      <c r="GT637" s="28"/>
      <c r="GU637" s="28"/>
      <c r="GV637" s="28"/>
      <c r="GW637" s="28"/>
      <c r="GX637" s="28"/>
      <c r="GY637" s="28"/>
      <c r="GZ637" s="28"/>
      <c r="HA637" s="28"/>
      <c r="HB637" s="28"/>
      <c r="HC637" s="28"/>
      <c r="HD637" s="28"/>
      <c r="HE637" s="28"/>
      <c r="HF637" s="28"/>
      <c r="HG637" s="28"/>
      <c r="HH637" s="28"/>
      <c r="HI637" s="28"/>
      <c r="HJ637" s="28"/>
      <c r="HK637" s="28"/>
      <c r="HL637" s="28"/>
      <c r="HM637" s="28"/>
      <c r="HN637" s="28"/>
      <c r="HO637" s="28"/>
      <c r="HP637" s="28"/>
      <c r="HQ637" s="28"/>
      <c r="HR637" s="28"/>
      <c r="HS637" s="28"/>
      <c r="HT637" s="28"/>
      <c r="HU637" s="28"/>
      <c r="HV637" s="28"/>
      <c r="HW637" s="28"/>
      <c r="HX637" s="28"/>
      <c r="HY637" s="28"/>
      <c r="HZ637" s="28"/>
      <c r="IA637" s="28"/>
      <c r="IB637" s="28"/>
      <c r="IC637" s="28"/>
      <c r="ID637" s="28"/>
      <c r="IE637" s="28"/>
      <c r="IF637" s="28"/>
      <c r="IG637" s="28"/>
      <c r="IH637" s="28"/>
      <c r="II637" s="28"/>
      <c r="IJ637" s="28"/>
      <c r="IK637" s="28"/>
      <c r="IL637" s="28"/>
      <c r="IM637" s="28"/>
      <c r="IN637" s="28"/>
      <c r="IO637" s="28"/>
      <c r="IP637" s="28"/>
      <c r="IQ637" s="28"/>
      <c r="IR637" s="28"/>
    </row>
    <row r="638" spans="2:252" x14ac:dyDescent="0.25">
      <c r="B638" s="28"/>
      <c r="C638" s="28"/>
      <c r="D638" s="28"/>
      <c r="E638" s="28"/>
      <c r="F638" s="28"/>
      <c r="G638" s="28"/>
      <c r="H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c r="FY638" s="28"/>
      <c r="FZ638" s="28"/>
      <c r="GA638" s="28"/>
      <c r="GB638" s="28"/>
      <c r="GC638" s="28"/>
      <c r="GD638" s="28"/>
      <c r="GE638" s="28"/>
      <c r="GF638" s="28"/>
      <c r="GG638" s="28"/>
      <c r="GH638" s="28"/>
      <c r="GI638" s="28"/>
      <c r="GJ638" s="28"/>
      <c r="GK638" s="28"/>
      <c r="GL638" s="28"/>
      <c r="GM638" s="28"/>
      <c r="GN638" s="28"/>
      <c r="GO638" s="28"/>
      <c r="GP638" s="28"/>
      <c r="GQ638" s="28"/>
      <c r="GR638" s="28"/>
      <c r="GS638" s="28"/>
      <c r="GT638" s="28"/>
      <c r="GU638" s="28"/>
      <c r="GV638" s="28"/>
      <c r="GW638" s="28"/>
      <c r="GX638" s="28"/>
      <c r="GY638" s="28"/>
      <c r="GZ638" s="28"/>
      <c r="HA638" s="28"/>
      <c r="HB638" s="28"/>
      <c r="HC638" s="28"/>
      <c r="HD638" s="28"/>
      <c r="HE638" s="28"/>
      <c r="HF638" s="28"/>
      <c r="HG638" s="28"/>
      <c r="HH638" s="28"/>
      <c r="HI638" s="28"/>
      <c r="HJ638" s="28"/>
      <c r="HK638" s="28"/>
      <c r="HL638" s="28"/>
      <c r="HM638" s="28"/>
      <c r="HN638" s="28"/>
      <c r="HO638" s="28"/>
      <c r="HP638" s="28"/>
      <c r="HQ638" s="28"/>
      <c r="HR638" s="28"/>
      <c r="HS638" s="28"/>
      <c r="HT638" s="28"/>
      <c r="HU638" s="28"/>
      <c r="HV638" s="28"/>
      <c r="HW638" s="28"/>
      <c r="HX638" s="28"/>
      <c r="HY638" s="28"/>
      <c r="HZ638" s="28"/>
      <c r="IA638" s="28"/>
      <c r="IB638" s="28"/>
      <c r="IC638" s="28"/>
      <c r="ID638" s="28"/>
      <c r="IE638" s="28"/>
      <c r="IF638" s="28"/>
      <c r="IG638" s="28"/>
      <c r="IH638" s="28"/>
      <c r="II638" s="28"/>
      <c r="IJ638" s="28"/>
      <c r="IK638" s="28"/>
      <c r="IL638" s="28"/>
      <c r="IM638" s="28"/>
      <c r="IN638" s="28"/>
      <c r="IO638" s="28"/>
      <c r="IP638" s="28"/>
      <c r="IQ638" s="28"/>
      <c r="IR638" s="28"/>
    </row>
    <row r="639" spans="2:252" x14ac:dyDescent="0.25">
      <c r="B639" s="28"/>
      <c r="C639" s="28"/>
      <c r="D639" s="28"/>
      <c r="E639" s="28"/>
      <c r="F639" s="28"/>
      <c r="G639" s="28"/>
      <c r="H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c r="FY639" s="28"/>
      <c r="FZ639" s="28"/>
      <c r="GA639" s="28"/>
      <c r="GB639" s="28"/>
      <c r="GC639" s="28"/>
      <c r="GD639" s="28"/>
      <c r="GE639" s="28"/>
      <c r="GF639" s="28"/>
      <c r="GG639" s="28"/>
      <c r="GH639" s="28"/>
      <c r="GI639" s="28"/>
      <c r="GJ639" s="28"/>
      <c r="GK639" s="28"/>
      <c r="GL639" s="28"/>
      <c r="GM639" s="28"/>
      <c r="GN639" s="28"/>
      <c r="GO639" s="28"/>
      <c r="GP639" s="28"/>
      <c r="GQ639" s="28"/>
      <c r="GR639" s="28"/>
      <c r="GS639" s="28"/>
      <c r="GT639" s="28"/>
      <c r="GU639" s="28"/>
      <c r="GV639" s="28"/>
      <c r="GW639" s="28"/>
      <c r="GX639" s="28"/>
      <c r="GY639" s="28"/>
      <c r="GZ639" s="28"/>
      <c r="HA639" s="28"/>
      <c r="HB639" s="28"/>
      <c r="HC639" s="28"/>
      <c r="HD639" s="28"/>
      <c r="HE639" s="28"/>
      <c r="HF639" s="28"/>
      <c r="HG639" s="28"/>
      <c r="HH639" s="28"/>
      <c r="HI639" s="28"/>
      <c r="HJ639" s="28"/>
      <c r="HK639" s="28"/>
      <c r="HL639" s="28"/>
      <c r="HM639" s="28"/>
      <c r="HN639" s="28"/>
      <c r="HO639" s="28"/>
      <c r="HP639" s="28"/>
      <c r="HQ639" s="28"/>
      <c r="HR639" s="28"/>
      <c r="HS639" s="28"/>
      <c r="HT639" s="28"/>
      <c r="HU639" s="28"/>
      <c r="HV639" s="28"/>
      <c r="HW639" s="28"/>
      <c r="HX639" s="28"/>
      <c r="HY639" s="28"/>
      <c r="HZ639" s="28"/>
      <c r="IA639" s="28"/>
      <c r="IB639" s="28"/>
      <c r="IC639" s="28"/>
      <c r="ID639" s="28"/>
      <c r="IE639" s="28"/>
      <c r="IF639" s="28"/>
      <c r="IG639" s="28"/>
      <c r="IH639" s="28"/>
      <c r="II639" s="28"/>
      <c r="IJ639" s="28"/>
      <c r="IK639" s="28"/>
      <c r="IL639" s="28"/>
      <c r="IM639" s="28"/>
      <c r="IN639" s="28"/>
      <c r="IO639" s="28"/>
      <c r="IP639" s="28"/>
      <c r="IQ639" s="28"/>
      <c r="IR639" s="28"/>
    </row>
    <row r="640" spans="2:252" x14ac:dyDescent="0.25">
      <c r="B640" s="28"/>
      <c r="C640" s="28"/>
      <c r="D640" s="28"/>
      <c r="E640" s="28"/>
      <c r="F640" s="28"/>
      <c r="G640" s="28"/>
      <c r="H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c r="FY640" s="28"/>
      <c r="FZ640" s="28"/>
      <c r="GA640" s="28"/>
      <c r="GB640" s="28"/>
      <c r="GC640" s="28"/>
      <c r="GD640" s="28"/>
      <c r="GE640" s="28"/>
      <c r="GF640" s="28"/>
      <c r="GG640" s="28"/>
      <c r="GH640" s="28"/>
      <c r="GI640" s="28"/>
      <c r="GJ640" s="28"/>
      <c r="GK640" s="28"/>
      <c r="GL640" s="28"/>
      <c r="GM640" s="28"/>
      <c r="GN640" s="28"/>
      <c r="GO640" s="28"/>
      <c r="GP640" s="28"/>
      <c r="GQ640" s="28"/>
      <c r="GR640" s="28"/>
      <c r="GS640" s="28"/>
      <c r="GT640" s="28"/>
      <c r="GU640" s="28"/>
      <c r="GV640" s="28"/>
      <c r="GW640" s="28"/>
      <c r="GX640" s="28"/>
      <c r="GY640" s="28"/>
      <c r="GZ640" s="28"/>
      <c r="HA640" s="28"/>
      <c r="HB640" s="28"/>
      <c r="HC640" s="28"/>
      <c r="HD640" s="28"/>
      <c r="HE640" s="28"/>
      <c r="HF640" s="28"/>
      <c r="HG640" s="28"/>
      <c r="HH640" s="28"/>
      <c r="HI640" s="28"/>
      <c r="HJ640" s="28"/>
      <c r="HK640" s="28"/>
      <c r="HL640" s="28"/>
      <c r="HM640" s="28"/>
      <c r="HN640" s="28"/>
      <c r="HO640" s="28"/>
      <c r="HP640" s="28"/>
      <c r="HQ640" s="28"/>
      <c r="HR640" s="28"/>
      <c r="HS640" s="28"/>
      <c r="HT640" s="28"/>
      <c r="HU640" s="28"/>
      <c r="HV640" s="28"/>
      <c r="HW640" s="28"/>
      <c r="HX640" s="28"/>
      <c r="HY640" s="28"/>
      <c r="HZ640" s="28"/>
      <c r="IA640" s="28"/>
      <c r="IB640" s="28"/>
      <c r="IC640" s="28"/>
      <c r="ID640" s="28"/>
      <c r="IE640" s="28"/>
      <c r="IF640" s="28"/>
      <c r="IG640" s="28"/>
      <c r="IH640" s="28"/>
      <c r="II640" s="28"/>
      <c r="IJ640" s="28"/>
      <c r="IK640" s="28"/>
      <c r="IL640" s="28"/>
      <c r="IM640" s="28"/>
      <c r="IN640" s="28"/>
      <c r="IO640" s="28"/>
      <c r="IP640" s="28"/>
      <c r="IQ640" s="28"/>
      <c r="IR640" s="28"/>
    </row>
    <row r="641" spans="2:252" x14ac:dyDescent="0.25">
      <c r="B641" s="28"/>
      <c r="C641" s="28"/>
      <c r="D641" s="28"/>
      <c r="E641" s="28"/>
      <c r="F641" s="28"/>
      <c r="G641" s="28"/>
      <c r="H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c r="FY641" s="28"/>
      <c r="FZ641" s="28"/>
      <c r="GA641" s="28"/>
      <c r="GB641" s="28"/>
      <c r="GC641" s="28"/>
      <c r="GD641" s="28"/>
      <c r="GE641" s="28"/>
      <c r="GF641" s="28"/>
      <c r="GG641" s="28"/>
      <c r="GH641" s="28"/>
      <c r="GI641" s="28"/>
      <c r="GJ641" s="28"/>
      <c r="GK641" s="28"/>
      <c r="GL641" s="28"/>
      <c r="GM641" s="28"/>
      <c r="GN641" s="28"/>
      <c r="GO641" s="28"/>
      <c r="GP641" s="28"/>
      <c r="GQ641" s="28"/>
      <c r="GR641" s="28"/>
      <c r="GS641" s="28"/>
      <c r="GT641" s="28"/>
      <c r="GU641" s="28"/>
      <c r="GV641" s="28"/>
      <c r="GW641" s="28"/>
      <c r="GX641" s="28"/>
      <c r="GY641" s="28"/>
      <c r="GZ641" s="28"/>
      <c r="HA641" s="28"/>
      <c r="HB641" s="28"/>
      <c r="HC641" s="28"/>
      <c r="HD641" s="28"/>
      <c r="HE641" s="28"/>
      <c r="HF641" s="28"/>
      <c r="HG641" s="28"/>
      <c r="HH641" s="28"/>
      <c r="HI641" s="28"/>
      <c r="HJ641" s="28"/>
      <c r="HK641" s="28"/>
      <c r="HL641" s="28"/>
      <c r="HM641" s="28"/>
      <c r="HN641" s="28"/>
      <c r="HO641" s="28"/>
      <c r="HP641" s="28"/>
      <c r="HQ641" s="28"/>
      <c r="HR641" s="28"/>
      <c r="HS641" s="28"/>
      <c r="HT641" s="28"/>
      <c r="HU641" s="28"/>
      <c r="HV641" s="28"/>
      <c r="HW641" s="28"/>
      <c r="HX641" s="28"/>
      <c r="HY641" s="28"/>
      <c r="HZ641" s="28"/>
      <c r="IA641" s="28"/>
      <c r="IB641" s="28"/>
      <c r="IC641" s="28"/>
      <c r="ID641" s="28"/>
      <c r="IE641" s="28"/>
      <c r="IF641" s="28"/>
      <c r="IG641" s="28"/>
      <c r="IH641" s="28"/>
      <c r="II641" s="28"/>
      <c r="IJ641" s="28"/>
      <c r="IK641" s="28"/>
      <c r="IL641" s="28"/>
      <c r="IM641" s="28"/>
      <c r="IN641" s="28"/>
      <c r="IO641" s="28"/>
      <c r="IP641" s="28"/>
      <c r="IQ641" s="28"/>
      <c r="IR641" s="28"/>
    </row>
    <row r="642" spans="2:252" x14ac:dyDescent="0.25">
      <c r="B642" s="28"/>
      <c r="C642" s="28"/>
      <c r="D642" s="28"/>
      <c r="E642" s="28"/>
      <c r="F642" s="28"/>
      <c r="G642" s="28"/>
      <c r="H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c r="FY642" s="28"/>
      <c r="FZ642" s="28"/>
      <c r="GA642" s="28"/>
      <c r="GB642" s="28"/>
      <c r="GC642" s="28"/>
      <c r="GD642" s="28"/>
      <c r="GE642" s="28"/>
      <c r="GF642" s="28"/>
      <c r="GG642" s="28"/>
      <c r="GH642" s="28"/>
      <c r="GI642" s="28"/>
      <c r="GJ642" s="28"/>
      <c r="GK642" s="28"/>
      <c r="GL642" s="28"/>
      <c r="GM642" s="28"/>
      <c r="GN642" s="28"/>
      <c r="GO642" s="28"/>
      <c r="GP642" s="28"/>
      <c r="GQ642" s="28"/>
      <c r="GR642" s="28"/>
      <c r="GS642" s="28"/>
      <c r="GT642" s="28"/>
      <c r="GU642" s="28"/>
      <c r="GV642" s="28"/>
      <c r="GW642" s="28"/>
      <c r="GX642" s="28"/>
      <c r="GY642" s="28"/>
      <c r="GZ642" s="28"/>
      <c r="HA642" s="28"/>
      <c r="HB642" s="28"/>
      <c r="HC642" s="28"/>
      <c r="HD642" s="28"/>
      <c r="HE642" s="28"/>
      <c r="HF642" s="28"/>
      <c r="HG642" s="28"/>
      <c r="HH642" s="28"/>
      <c r="HI642" s="28"/>
      <c r="HJ642" s="28"/>
      <c r="HK642" s="28"/>
      <c r="HL642" s="28"/>
      <c r="HM642" s="28"/>
      <c r="HN642" s="28"/>
      <c r="HO642" s="28"/>
      <c r="HP642" s="28"/>
      <c r="HQ642" s="28"/>
      <c r="HR642" s="28"/>
      <c r="HS642" s="28"/>
      <c r="HT642" s="28"/>
      <c r="HU642" s="28"/>
      <c r="HV642" s="28"/>
      <c r="HW642" s="28"/>
      <c r="HX642" s="28"/>
      <c r="HY642" s="28"/>
      <c r="HZ642" s="28"/>
      <c r="IA642" s="28"/>
      <c r="IB642" s="28"/>
      <c r="IC642" s="28"/>
      <c r="ID642" s="28"/>
      <c r="IE642" s="28"/>
      <c r="IF642" s="28"/>
      <c r="IG642" s="28"/>
      <c r="IH642" s="28"/>
      <c r="II642" s="28"/>
      <c r="IJ642" s="28"/>
      <c r="IK642" s="28"/>
      <c r="IL642" s="28"/>
      <c r="IM642" s="28"/>
      <c r="IN642" s="28"/>
      <c r="IO642" s="28"/>
      <c r="IP642" s="28"/>
      <c r="IQ642" s="28"/>
      <c r="IR642" s="28"/>
    </row>
    <row r="643" spans="2:252" x14ac:dyDescent="0.25">
      <c r="B643" s="28"/>
      <c r="C643" s="28"/>
      <c r="D643" s="28"/>
      <c r="E643" s="28"/>
      <c r="F643" s="28"/>
      <c r="G643" s="28"/>
      <c r="H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c r="FY643" s="28"/>
      <c r="FZ643" s="28"/>
      <c r="GA643" s="28"/>
      <c r="GB643" s="28"/>
      <c r="GC643" s="28"/>
      <c r="GD643" s="28"/>
      <c r="GE643" s="28"/>
      <c r="GF643" s="28"/>
      <c r="GG643" s="28"/>
      <c r="GH643" s="28"/>
      <c r="GI643" s="28"/>
      <c r="GJ643" s="28"/>
      <c r="GK643" s="28"/>
      <c r="GL643" s="28"/>
      <c r="GM643" s="28"/>
      <c r="GN643" s="28"/>
      <c r="GO643" s="28"/>
      <c r="GP643" s="28"/>
      <c r="GQ643" s="28"/>
      <c r="GR643" s="28"/>
      <c r="GS643" s="28"/>
      <c r="GT643" s="28"/>
      <c r="GU643" s="28"/>
      <c r="GV643" s="28"/>
      <c r="GW643" s="28"/>
      <c r="GX643" s="28"/>
      <c r="GY643" s="28"/>
      <c r="GZ643" s="28"/>
      <c r="HA643" s="28"/>
      <c r="HB643" s="28"/>
      <c r="HC643" s="28"/>
      <c r="HD643" s="28"/>
      <c r="HE643" s="28"/>
      <c r="HF643" s="28"/>
      <c r="HG643" s="28"/>
      <c r="HH643" s="28"/>
      <c r="HI643" s="28"/>
      <c r="HJ643" s="28"/>
      <c r="HK643" s="28"/>
      <c r="HL643" s="28"/>
      <c r="HM643" s="28"/>
      <c r="HN643" s="28"/>
      <c r="HO643" s="28"/>
      <c r="HP643" s="28"/>
      <c r="HQ643" s="28"/>
      <c r="HR643" s="28"/>
      <c r="HS643" s="28"/>
      <c r="HT643" s="28"/>
      <c r="HU643" s="28"/>
      <c r="HV643" s="28"/>
      <c r="HW643" s="28"/>
      <c r="HX643" s="28"/>
      <c r="HY643" s="28"/>
      <c r="HZ643" s="28"/>
      <c r="IA643" s="28"/>
      <c r="IB643" s="28"/>
      <c r="IC643" s="28"/>
      <c r="ID643" s="28"/>
      <c r="IE643" s="28"/>
      <c r="IF643" s="28"/>
      <c r="IG643" s="28"/>
      <c r="IH643" s="28"/>
      <c r="II643" s="28"/>
      <c r="IJ643" s="28"/>
      <c r="IK643" s="28"/>
      <c r="IL643" s="28"/>
      <c r="IM643" s="28"/>
      <c r="IN643" s="28"/>
      <c r="IO643" s="28"/>
      <c r="IP643" s="28"/>
      <c r="IQ643" s="28"/>
      <c r="IR643" s="28"/>
    </row>
    <row r="644" spans="2:252" x14ac:dyDescent="0.25">
      <c r="B644" s="28"/>
      <c r="C644" s="28"/>
      <c r="D644" s="28"/>
      <c r="E644" s="28"/>
      <c r="F644" s="28"/>
      <c r="G644" s="28"/>
      <c r="H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c r="FY644" s="28"/>
      <c r="FZ644" s="28"/>
      <c r="GA644" s="28"/>
      <c r="GB644" s="28"/>
      <c r="GC644" s="28"/>
      <c r="GD644" s="28"/>
      <c r="GE644" s="28"/>
      <c r="GF644" s="28"/>
      <c r="GG644" s="28"/>
      <c r="GH644" s="28"/>
      <c r="GI644" s="28"/>
      <c r="GJ644" s="28"/>
      <c r="GK644" s="28"/>
      <c r="GL644" s="28"/>
      <c r="GM644" s="28"/>
      <c r="GN644" s="28"/>
      <c r="GO644" s="28"/>
      <c r="GP644" s="28"/>
      <c r="GQ644" s="28"/>
      <c r="GR644" s="28"/>
      <c r="GS644" s="28"/>
      <c r="GT644" s="28"/>
      <c r="GU644" s="28"/>
      <c r="GV644" s="28"/>
      <c r="GW644" s="28"/>
      <c r="GX644" s="28"/>
      <c r="GY644" s="28"/>
      <c r="GZ644" s="28"/>
      <c r="HA644" s="28"/>
      <c r="HB644" s="28"/>
      <c r="HC644" s="28"/>
      <c r="HD644" s="28"/>
      <c r="HE644" s="28"/>
      <c r="HF644" s="28"/>
      <c r="HG644" s="28"/>
      <c r="HH644" s="28"/>
      <c r="HI644" s="28"/>
      <c r="HJ644" s="28"/>
      <c r="HK644" s="28"/>
      <c r="HL644" s="28"/>
      <c r="HM644" s="28"/>
      <c r="HN644" s="28"/>
      <c r="HO644" s="28"/>
      <c r="HP644" s="28"/>
      <c r="HQ644" s="28"/>
      <c r="HR644" s="28"/>
      <c r="HS644" s="28"/>
      <c r="HT644" s="28"/>
      <c r="HU644" s="28"/>
      <c r="HV644" s="28"/>
      <c r="HW644" s="28"/>
      <c r="HX644" s="28"/>
      <c r="HY644" s="28"/>
      <c r="HZ644" s="28"/>
      <c r="IA644" s="28"/>
      <c r="IB644" s="28"/>
      <c r="IC644" s="28"/>
      <c r="ID644" s="28"/>
      <c r="IE644" s="28"/>
      <c r="IF644" s="28"/>
      <c r="IG644" s="28"/>
      <c r="IH644" s="28"/>
      <c r="II644" s="28"/>
      <c r="IJ644" s="28"/>
      <c r="IK644" s="28"/>
      <c r="IL644" s="28"/>
      <c r="IM644" s="28"/>
      <c r="IN644" s="28"/>
      <c r="IO644" s="28"/>
      <c r="IP644" s="28"/>
      <c r="IQ644" s="28"/>
      <c r="IR644" s="28"/>
    </row>
    <row r="645" spans="2:252" x14ac:dyDescent="0.25">
      <c r="B645" s="28"/>
      <c r="C645" s="28"/>
      <c r="D645" s="28"/>
      <c r="E645" s="28"/>
      <c r="F645" s="28"/>
      <c r="G645" s="28"/>
      <c r="H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c r="FY645" s="28"/>
      <c r="FZ645" s="28"/>
      <c r="GA645" s="28"/>
      <c r="GB645" s="28"/>
      <c r="GC645" s="28"/>
      <c r="GD645" s="28"/>
      <c r="GE645" s="28"/>
      <c r="GF645" s="28"/>
      <c r="GG645" s="28"/>
      <c r="GH645" s="28"/>
      <c r="GI645" s="28"/>
      <c r="GJ645" s="28"/>
      <c r="GK645" s="28"/>
      <c r="GL645" s="28"/>
      <c r="GM645" s="28"/>
      <c r="GN645" s="28"/>
      <c r="GO645" s="28"/>
      <c r="GP645" s="28"/>
      <c r="GQ645" s="28"/>
      <c r="GR645" s="28"/>
      <c r="GS645" s="28"/>
      <c r="GT645" s="28"/>
      <c r="GU645" s="28"/>
      <c r="GV645" s="28"/>
      <c r="GW645" s="28"/>
      <c r="GX645" s="28"/>
      <c r="GY645" s="28"/>
      <c r="GZ645" s="28"/>
      <c r="HA645" s="28"/>
      <c r="HB645" s="28"/>
      <c r="HC645" s="28"/>
      <c r="HD645" s="28"/>
      <c r="HE645" s="28"/>
      <c r="HF645" s="28"/>
      <c r="HG645" s="28"/>
      <c r="HH645" s="28"/>
      <c r="HI645" s="28"/>
      <c r="HJ645" s="28"/>
      <c r="HK645" s="28"/>
      <c r="HL645" s="28"/>
      <c r="HM645" s="28"/>
      <c r="HN645" s="28"/>
      <c r="HO645" s="28"/>
      <c r="HP645" s="28"/>
      <c r="HQ645" s="28"/>
      <c r="HR645" s="28"/>
      <c r="HS645" s="28"/>
      <c r="HT645" s="28"/>
      <c r="HU645" s="28"/>
      <c r="HV645" s="28"/>
      <c r="HW645" s="28"/>
      <c r="HX645" s="28"/>
      <c r="HY645" s="28"/>
      <c r="HZ645" s="28"/>
      <c r="IA645" s="28"/>
      <c r="IB645" s="28"/>
      <c r="IC645" s="28"/>
      <c r="ID645" s="28"/>
      <c r="IE645" s="28"/>
      <c r="IF645" s="28"/>
      <c r="IG645" s="28"/>
      <c r="IH645" s="28"/>
      <c r="II645" s="28"/>
      <c r="IJ645" s="28"/>
      <c r="IK645" s="28"/>
      <c r="IL645" s="28"/>
      <c r="IM645" s="28"/>
      <c r="IN645" s="28"/>
      <c r="IO645" s="28"/>
      <c r="IP645" s="28"/>
      <c r="IQ645" s="28"/>
      <c r="IR645" s="28"/>
    </row>
    <row r="646" spans="2:252" x14ac:dyDescent="0.25">
      <c r="B646" s="28"/>
      <c r="C646" s="28"/>
      <c r="D646" s="28"/>
      <c r="E646" s="28"/>
      <c r="F646" s="28"/>
      <c r="G646" s="28"/>
      <c r="H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c r="FY646" s="28"/>
      <c r="FZ646" s="28"/>
      <c r="GA646" s="28"/>
      <c r="GB646" s="28"/>
      <c r="GC646" s="28"/>
      <c r="GD646" s="28"/>
      <c r="GE646" s="28"/>
      <c r="GF646" s="28"/>
      <c r="GG646" s="28"/>
      <c r="GH646" s="28"/>
      <c r="GI646" s="28"/>
      <c r="GJ646" s="28"/>
      <c r="GK646" s="28"/>
      <c r="GL646" s="28"/>
      <c r="GM646" s="28"/>
      <c r="GN646" s="28"/>
      <c r="GO646" s="28"/>
      <c r="GP646" s="28"/>
      <c r="GQ646" s="28"/>
      <c r="GR646" s="28"/>
      <c r="GS646" s="28"/>
      <c r="GT646" s="28"/>
      <c r="GU646" s="28"/>
      <c r="GV646" s="28"/>
      <c r="GW646" s="28"/>
      <c r="GX646" s="28"/>
      <c r="GY646" s="28"/>
      <c r="GZ646" s="28"/>
      <c r="HA646" s="28"/>
      <c r="HB646" s="28"/>
      <c r="HC646" s="28"/>
      <c r="HD646" s="28"/>
      <c r="HE646" s="28"/>
      <c r="HF646" s="28"/>
      <c r="HG646" s="28"/>
      <c r="HH646" s="28"/>
      <c r="HI646" s="28"/>
      <c r="HJ646" s="28"/>
      <c r="HK646" s="28"/>
      <c r="HL646" s="28"/>
      <c r="HM646" s="28"/>
      <c r="HN646" s="28"/>
      <c r="HO646" s="28"/>
      <c r="HP646" s="28"/>
      <c r="HQ646" s="28"/>
      <c r="HR646" s="28"/>
      <c r="HS646" s="28"/>
      <c r="HT646" s="28"/>
      <c r="HU646" s="28"/>
      <c r="HV646" s="28"/>
      <c r="HW646" s="28"/>
      <c r="HX646" s="28"/>
      <c r="HY646" s="28"/>
      <c r="HZ646" s="28"/>
      <c r="IA646" s="28"/>
      <c r="IB646" s="28"/>
      <c r="IC646" s="28"/>
      <c r="ID646" s="28"/>
      <c r="IE646" s="28"/>
      <c r="IF646" s="28"/>
      <c r="IG646" s="28"/>
      <c r="IH646" s="28"/>
      <c r="II646" s="28"/>
      <c r="IJ646" s="28"/>
      <c r="IK646" s="28"/>
      <c r="IL646" s="28"/>
      <c r="IM646" s="28"/>
      <c r="IN646" s="28"/>
      <c r="IO646" s="28"/>
      <c r="IP646" s="28"/>
      <c r="IQ646" s="28"/>
      <c r="IR646" s="28"/>
    </row>
    <row r="647" spans="2:252" x14ac:dyDescent="0.25">
      <c r="B647" s="28"/>
      <c r="C647" s="28"/>
      <c r="D647" s="28"/>
      <c r="E647" s="28"/>
      <c r="F647" s="28"/>
      <c r="G647" s="28"/>
      <c r="H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c r="FY647" s="28"/>
      <c r="FZ647" s="28"/>
      <c r="GA647" s="28"/>
      <c r="GB647" s="28"/>
      <c r="GC647" s="28"/>
      <c r="GD647" s="28"/>
      <c r="GE647" s="28"/>
      <c r="GF647" s="28"/>
      <c r="GG647" s="28"/>
      <c r="GH647" s="28"/>
      <c r="GI647" s="28"/>
      <c r="GJ647" s="28"/>
      <c r="GK647" s="28"/>
      <c r="GL647" s="28"/>
      <c r="GM647" s="28"/>
      <c r="GN647" s="28"/>
      <c r="GO647" s="28"/>
      <c r="GP647" s="28"/>
      <c r="GQ647" s="28"/>
      <c r="GR647" s="28"/>
      <c r="GS647" s="28"/>
      <c r="GT647" s="28"/>
      <c r="GU647" s="28"/>
      <c r="GV647" s="28"/>
      <c r="GW647" s="28"/>
      <c r="GX647" s="28"/>
      <c r="GY647" s="28"/>
      <c r="GZ647" s="28"/>
      <c r="HA647" s="28"/>
      <c r="HB647" s="28"/>
      <c r="HC647" s="28"/>
      <c r="HD647" s="28"/>
      <c r="HE647" s="28"/>
      <c r="HF647" s="28"/>
      <c r="HG647" s="28"/>
      <c r="HH647" s="28"/>
      <c r="HI647" s="28"/>
      <c r="HJ647" s="28"/>
      <c r="HK647" s="28"/>
      <c r="HL647" s="28"/>
      <c r="HM647" s="28"/>
      <c r="HN647" s="28"/>
      <c r="HO647" s="28"/>
      <c r="HP647" s="28"/>
      <c r="HQ647" s="28"/>
      <c r="HR647" s="28"/>
      <c r="HS647" s="28"/>
      <c r="HT647" s="28"/>
      <c r="HU647" s="28"/>
      <c r="HV647" s="28"/>
      <c r="HW647" s="28"/>
      <c r="HX647" s="28"/>
      <c r="HY647" s="28"/>
      <c r="HZ647" s="28"/>
      <c r="IA647" s="28"/>
      <c r="IB647" s="28"/>
      <c r="IC647" s="28"/>
      <c r="ID647" s="28"/>
      <c r="IE647" s="28"/>
      <c r="IF647" s="28"/>
      <c r="IG647" s="28"/>
      <c r="IH647" s="28"/>
      <c r="II647" s="28"/>
      <c r="IJ647" s="28"/>
      <c r="IK647" s="28"/>
      <c r="IL647" s="28"/>
      <c r="IM647" s="28"/>
      <c r="IN647" s="28"/>
      <c r="IO647" s="28"/>
      <c r="IP647" s="28"/>
      <c r="IQ647" s="28"/>
      <c r="IR647" s="28"/>
    </row>
    <row r="648" spans="2:252" x14ac:dyDescent="0.25">
      <c r="B648" s="28"/>
      <c r="C648" s="28"/>
      <c r="D648" s="28"/>
      <c r="E648" s="28"/>
      <c r="F648" s="28"/>
      <c r="G648" s="28"/>
      <c r="H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c r="FY648" s="28"/>
      <c r="FZ648" s="28"/>
      <c r="GA648" s="28"/>
      <c r="GB648" s="28"/>
      <c r="GC648" s="28"/>
      <c r="GD648" s="28"/>
      <c r="GE648" s="28"/>
      <c r="GF648" s="28"/>
      <c r="GG648" s="28"/>
      <c r="GH648" s="28"/>
      <c r="GI648" s="28"/>
      <c r="GJ648" s="28"/>
      <c r="GK648" s="28"/>
      <c r="GL648" s="28"/>
      <c r="GM648" s="28"/>
      <c r="GN648" s="28"/>
      <c r="GO648" s="28"/>
      <c r="GP648" s="28"/>
      <c r="GQ648" s="28"/>
      <c r="GR648" s="28"/>
      <c r="GS648" s="28"/>
      <c r="GT648" s="28"/>
      <c r="GU648" s="28"/>
      <c r="GV648" s="28"/>
      <c r="GW648" s="28"/>
      <c r="GX648" s="28"/>
      <c r="GY648" s="28"/>
      <c r="GZ648" s="28"/>
      <c r="HA648" s="28"/>
      <c r="HB648" s="28"/>
      <c r="HC648" s="28"/>
      <c r="HD648" s="28"/>
      <c r="HE648" s="28"/>
      <c r="HF648" s="28"/>
      <c r="HG648" s="28"/>
      <c r="HH648" s="28"/>
      <c r="HI648" s="28"/>
      <c r="HJ648" s="28"/>
      <c r="HK648" s="28"/>
      <c r="HL648" s="28"/>
      <c r="HM648" s="28"/>
      <c r="HN648" s="28"/>
      <c r="HO648" s="28"/>
      <c r="HP648" s="28"/>
      <c r="HQ648" s="28"/>
      <c r="HR648" s="28"/>
      <c r="HS648" s="28"/>
      <c r="HT648" s="28"/>
      <c r="HU648" s="28"/>
      <c r="HV648" s="28"/>
      <c r="HW648" s="28"/>
      <c r="HX648" s="28"/>
      <c r="HY648" s="28"/>
      <c r="HZ648" s="28"/>
      <c r="IA648" s="28"/>
      <c r="IB648" s="28"/>
      <c r="IC648" s="28"/>
      <c r="ID648" s="28"/>
      <c r="IE648" s="28"/>
      <c r="IF648" s="28"/>
      <c r="IG648" s="28"/>
      <c r="IH648" s="28"/>
      <c r="II648" s="28"/>
      <c r="IJ648" s="28"/>
      <c r="IK648" s="28"/>
      <c r="IL648" s="28"/>
      <c r="IM648" s="28"/>
      <c r="IN648" s="28"/>
      <c r="IO648" s="28"/>
      <c r="IP648" s="28"/>
      <c r="IQ648" s="28"/>
      <c r="IR648" s="28"/>
    </row>
    <row r="649" spans="2:252" x14ac:dyDescent="0.25">
      <c r="B649" s="28"/>
      <c r="C649" s="28"/>
      <c r="D649" s="28"/>
      <c r="E649" s="28"/>
      <c r="F649" s="28"/>
      <c r="G649" s="28"/>
      <c r="H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c r="FY649" s="28"/>
      <c r="FZ649" s="28"/>
      <c r="GA649" s="28"/>
      <c r="GB649" s="28"/>
      <c r="GC649" s="28"/>
      <c r="GD649" s="28"/>
      <c r="GE649" s="28"/>
      <c r="GF649" s="28"/>
      <c r="GG649" s="28"/>
      <c r="GH649" s="28"/>
      <c r="GI649" s="28"/>
      <c r="GJ649" s="28"/>
      <c r="GK649" s="28"/>
      <c r="GL649" s="28"/>
      <c r="GM649" s="28"/>
      <c r="GN649" s="28"/>
      <c r="GO649" s="28"/>
      <c r="GP649" s="28"/>
      <c r="GQ649" s="28"/>
      <c r="GR649" s="28"/>
      <c r="GS649" s="28"/>
      <c r="GT649" s="28"/>
      <c r="GU649" s="28"/>
      <c r="GV649" s="28"/>
      <c r="GW649" s="28"/>
      <c r="GX649" s="28"/>
      <c r="GY649" s="28"/>
      <c r="GZ649" s="28"/>
      <c r="HA649" s="28"/>
      <c r="HB649" s="28"/>
      <c r="HC649" s="28"/>
      <c r="HD649" s="28"/>
      <c r="HE649" s="28"/>
      <c r="HF649" s="28"/>
      <c r="HG649" s="28"/>
      <c r="HH649" s="28"/>
      <c r="HI649" s="28"/>
      <c r="HJ649" s="28"/>
      <c r="HK649" s="28"/>
      <c r="HL649" s="28"/>
      <c r="HM649" s="28"/>
      <c r="HN649" s="28"/>
      <c r="HO649" s="28"/>
      <c r="HP649" s="28"/>
      <c r="HQ649" s="28"/>
      <c r="HR649" s="28"/>
      <c r="HS649" s="28"/>
      <c r="HT649" s="28"/>
      <c r="HU649" s="28"/>
      <c r="HV649" s="28"/>
      <c r="HW649" s="28"/>
      <c r="HX649" s="28"/>
      <c r="HY649" s="28"/>
      <c r="HZ649" s="28"/>
      <c r="IA649" s="28"/>
      <c r="IB649" s="28"/>
      <c r="IC649" s="28"/>
      <c r="ID649" s="28"/>
      <c r="IE649" s="28"/>
      <c r="IF649" s="28"/>
      <c r="IG649" s="28"/>
      <c r="IH649" s="28"/>
      <c r="II649" s="28"/>
      <c r="IJ649" s="28"/>
      <c r="IK649" s="28"/>
      <c r="IL649" s="28"/>
      <c r="IM649" s="28"/>
      <c r="IN649" s="28"/>
      <c r="IO649" s="28"/>
      <c r="IP649" s="28"/>
      <c r="IQ649" s="28"/>
      <c r="IR649" s="28"/>
    </row>
    <row r="650" spans="2:252" x14ac:dyDescent="0.25">
      <c r="B650" s="28"/>
      <c r="C650" s="28"/>
      <c r="D650" s="28"/>
      <c r="E650" s="28"/>
      <c r="F650" s="28"/>
      <c r="G650" s="28"/>
      <c r="H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c r="FY650" s="28"/>
      <c r="FZ650" s="28"/>
      <c r="GA650" s="28"/>
      <c r="GB650" s="28"/>
      <c r="GC650" s="28"/>
      <c r="GD650" s="28"/>
      <c r="GE650" s="28"/>
      <c r="GF650" s="28"/>
      <c r="GG650" s="28"/>
      <c r="GH650" s="28"/>
      <c r="GI650" s="28"/>
      <c r="GJ650" s="28"/>
      <c r="GK650" s="28"/>
      <c r="GL650" s="28"/>
      <c r="GM650" s="28"/>
      <c r="GN650" s="28"/>
      <c r="GO650" s="28"/>
      <c r="GP650" s="28"/>
      <c r="GQ650" s="28"/>
      <c r="GR650" s="28"/>
      <c r="GS650" s="28"/>
      <c r="GT650" s="28"/>
      <c r="GU650" s="28"/>
      <c r="GV650" s="28"/>
      <c r="GW650" s="28"/>
      <c r="GX650" s="28"/>
      <c r="GY650" s="28"/>
      <c r="GZ650" s="28"/>
      <c r="HA650" s="28"/>
      <c r="HB650" s="28"/>
      <c r="HC650" s="28"/>
      <c r="HD650" s="28"/>
      <c r="HE650" s="28"/>
      <c r="HF650" s="28"/>
      <c r="HG650" s="28"/>
      <c r="HH650" s="28"/>
      <c r="HI650" s="28"/>
      <c r="HJ650" s="28"/>
      <c r="HK650" s="28"/>
      <c r="HL650" s="28"/>
      <c r="HM650" s="28"/>
      <c r="HN650" s="28"/>
      <c r="HO650" s="28"/>
      <c r="HP650" s="28"/>
      <c r="HQ650" s="28"/>
      <c r="HR650" s="28"/>
      <c r="HS650" s="28"/>
      <c r="HT650" s="28"/>
      <c r="HU650" s="28"/>
      <c r="HV650" s="28"/>
      <c r="HW650" s="28"/>
      <c r="HX650" s="28"/>
      <c r="HY650" s="28"/>
      <c r="HZ650" s="28"/>
      <c r="IA650" s="28"/>
      <c r="IB650" s="28"/>
      <c r="IC650" s="28"/>
      <c r="ID650" s="28"/>
      <c r="IE650" s="28"/>
      <c r="IF650" s="28"/>
      <c r="IG650" s="28"/>
      <c r="IH650" s="28"/>
      <c r="II650" s="28"/>
      <c r="IJ650" s="28"/>
      <c r="IK650" s="28"/>
      <c r="IL650" s="28"/>
      <c r="IM650" s="28"/>
      <c r="IN650" s="28"/>
      <c r="IO650" s="28"/>
      <c r="IP650" s="28"/>
      <c r="IQ650" s="28"/>
      <c r="IR650" s="28"/>
    </row>
    <row r="651" spans="2:252" x14ac:dyDescent="0.25">
      <c r="B651" s="28"/>
      <c r="C651" s="28"/>
      <c r="D651" s="28"/>
      <c r="E651" s="28"/>
      <c r="F651" s="28"/>
      <c r="G651" s="28"/>
      <c r="H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c r="FY651" s="28"/>
      <c r="FZ651" s="28"/>
      <c r="GA651" s="28"/>
      <c r="GB651" s="28"/>
      <c r="GC651" s="28"/>
      <c r="GD651" s="28"/>
      <c r="GE651" s="28"/>
      <c r="GF651" s="28"/>
      <c r="GG651" s="28"/>
      <c r="GH651" s="28"/>
      <c r="GI651" s="28"/>
      <c r="GJ651" s="28"/>
      <c r="GK651" s="28"/>
      <c r="GL651" s="28"/>
      <c r="GM651" s="28"/>
      <c r="GN651" s="28"/>
      <c r="GO651" s="28"/>
      <c r="GP651" s="28"/>
      <c r="GQ651" s="28"/>
      <c r="GR651" s="28"/>
      <c r="GS651" s="28"/>
      <c r="GT651" s="28"/>
      <c r="GU651" s="28"/>
      <c r="GV651" s="28"/>
      <c r="GW651" s="28"/>
      <c r="GX651" s="28"/>
      <c r="GY651" s="28"/>
      <c r="GZ651" s="28"/>
      <c r="HA651" s="28"/>
      <c r="HB651" s="28"/>
      <c r="HC651" s="28"/>
      <c r="HD651" s="28"/>
      <c r="HE651" s="28"/>
      <c r="HF651" s="28"/>
      <c r="HG651" s="28"/>
      <c r="HH651" s="28"/>
      <c r="HI651" s="28"/>
      <c r="HJ651" s="28"/>
      <c r="HK651" s="28"/>
      <c r="HL651" s="28"/>
      <c r="HM651" s="28"/>
      <c r="HN651" s="28"/>
      <c r="HO651" s="28"/>
      <c r="HP651" s="28"/>
      <c r="HQ651" s="28"/>
      <c r="HR651" s="28"/>
      <c r="HS651" s="28"/>
      <c r="HT651" s="28"/>
      <c r="HU651" s="28"/>
      <c r="HV651" s="28"/>
      <c r="HW651" s="28"/>
      <c r="HX651" s="28"/>
      <c r="HY651" s="28"/>
      <c r="HZ651" s="28"/>
      <c r="IA651" s="28"/>
      <c r="IB651" s="28"/>
      <c r="IC651" s="28"/>
      <c r="ID651" s="28"/>
      <c r="IE651" s="28"/>
      <c r="IF651" s="28"/>
      <c r="IG651" s="28"/>
      <c r="IH651" s="28"/>
      <c r="II651" s="28"/>
      <c r="IJ651" s="28"/>
      <c r="IK651" s="28"/>
      <c r="IL651" s="28"/>
      <c r="IM651" s="28"/>
      <c r="IN651" s="28"/>
      <c r="IO651" s="28"/>
      <c r="IP651" s="28"/>
      <c r="IQ651" s="28"/>
      <c r="IR651" s="28"/>
    </row>
    <row r="652" spans="2:252" x14ac:dyDescent="0.25">
      <c r="B652" s="28"/>
      <c r="C652" s="28"/>
      <c r="D652" s="28"/>
      <c r="E652" s="28"/>
      <c r="F652" s="28"/>
      <c r="G652" s="28"/>
      <c r="H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c r="FY652" s="28"/>
      <c r="FZ652" s="28"/>
      <c r="GA652" s="28"/>
      <c r="GB652" s="28"/>
      <c r="GC652" s="28"/>
      <c r="GD652" s="28"/>
      <c r="GE652" s="28"/>
      <c r="GF652" s="28"/>
      <c r="GG652" s="28"/>
      <c r="GH652" s="28"/>
      <c r="GI652" s="28"/>
      <c r="GJ652" s="28"/>
      <c r="GK652" s="28"/>
      <c r="GL652" s="28"/>
      <c r="GM652" s="28"/>
      <c r="GN652" s="28"/>
      <c r="GO652" s="28"/>
      <c r="GP652" s="28"/>
      <c r="GQ652" s="28"/>
      <c r="GR652" s="28"/>
      <c r="GS652" s="28"/>
      <c r="GT652" s="28"/>
      <c r="GU652" s="28"/>
      <c r="GV652" s="28"/>
      <c r="GW652" s="28"/>
      <c r="GX652" s="28"/>
      <c r="GY652" s="28"/>
      <c r="GZ652" s="28"/>
      <c r="HA652" s="28"/>
      <c r="HB652" s="28"/>
      <c r="HC652" s="28"/>
      <c r="HD652" s="28"/>
      <c r="HE652" s="28"/>
      <c r="HF652" s="28"/>
      <c r="HG652" s="28"/>
      <c r="HH652" s="28"/>
      <c r="HI652" s="28"/>
      <c r="HJ652" s="28"/>
      <c r="HK652" s="28"/>
      <c r="HL652" s="28"/>
      <c r="HM652" s="28"/>
      <c r="HN652" s="28"/>
      <c r="HO652" s="28"/>
      <c r="HP652" s="28"/>
      <c r="HQ652" s="28"/>
      <c r="HR652" s="28"/>
      <c r="HS652" s="28"/>
      <c r="HT652" s="28"/>
      <c r="HU652" s="28"/>
      <c r="HV652" s="28"/>
      <c r="HW652" s="28"/>
      <c r="HX652" s="28"/>
      <c r="HY652" s="28"/>
      <c r="HZ652" s="28"/>
      <c r="IA652" s="28"/>
      <c r="IB652" s="28"/>
      <c r="IC652" s="28"/>
      <c r="ID652" s="28"/>
      <c r="IE652" s="28"/>
      <c r="IF652" s="28"/>
      <c r="IG652" s="28"/>
      <c r="IH652" s="28"/>
      <c r="II652" s="28"/>
      <c r="IJ652" s="28"/>
      <c r="IK652" s="28"/>
      <c r="IL652" s="28"/>
      <c r="IM652" s="28"/>
      <c r="IN652" s="28"/>
      <c r="IO652" s="28"/>
      <c r="IP652" s="28"/>
      <c r="IQ652" s="28"/>
      <c r="IR652" s="28"/>
    </row>
    <row r="653" spans="2:252" x14ac:dyDescent="0.25">
      <c r="B653" s="28"/>
      <c r="C653" s="28"/>
      <c r="D653" s="28"/>
      <c r="E653" s="28"/>
      <c r="F653" s="28"/>
      <c r="G653" s="28"/>
      <c r="H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c r="FY653" s="28"/>
      <c r="FZ653" s="28"/>
      <c r="GA653" s="28"/>
      <c r="GB653" s="28"/>
      <c r="GC653" s="28"/>
      <c r="GD653" s="28"/>
      <c r="GE653" s="28"/>
      <c r="GF653" s="28"/>
      <c r="GG653" s="28"/>
      <c r="GH653" s="28"/>
      <c r="GI653" s="28"/>
      <c r="GJ653" s="28"/>
      <c r="GK653" s="28"/>
      <c r="GL653" s="28"/>
      <c r="GM653" s="28"/>
      <c r="GN653" s="28"/>
      <c r="GO653" s="28"/>
      <c r="GP653" s="28"/>
      <c r="GQ653" s="28"/>
      <c r="GR653" s="28"/>
      <c r="GS653" s="28"/>
      <c r="GT653" s="28"/>
      <c r="GU653" s="28"/>
      <c r="GV653" s="28"/>
      <c r="GW653" s="28"/>
      <c r="GX653" s="28"/>
      <c r="GY653" s="28"/>
      <c r="GZ653" s="28"/>
      <c r="HA653" s="28"/>
      <c r="HB653" s="28"/>
      <c r="HC653" s="28"/>
      <c r="HD653" s="28"/>
      <c r="HE653" s="28"/>
      <c r="HF653" s="28"/>
      <c r="HG653" s="28"/>
      <c r="HH653" s="28"/>
      <c r="HI653" s="28"/>
      <c r="HJ653" s="28"/>
      <c r="HK653" s="28"/>
      <c r="HL653" s="28"/>
      <c r="HM653" s="28"/>
      <c r="HN653" s="28"/>
      <c r="HO653" s="28"/>
      <c r="HP653" s="28"/>
      <c r="HQ653" s="28"/>
      <c r="HR653" s="28"/>
      <c r="HS653" s="28"/>
      <c r="HT653" s="28"/>
      <c r="HU653" s="28"/>
      <c r="HV653" s="28"/>
      <c r="HW653" s="28"/>
      <c r="HX653" s="28"/>
      <c r="HY653" s="28"/>
      <c r="HZ653" s="28"/>
      <c r="IA653" s="28"/>
      <c r="IB653" s="28"/>
      <c r="IC653" s="28"/>
      <c r="ID653" s="28"/>
      <c r="IE653" s="28"/>
      <c r="IF653" s="28"/>
      <c r="IG653" s="28"/>
      <c r="IH653" s="28"/>
      <c r="II653" s="28"/>
      <c r="IJ653" s="28"/>
      <c r="IK653" s="28"/>
      <c r="IL653" s="28"/>
      <c r="IM653" s="28"/>
      <c r="IN653" s="28"/>
      <c r="IO653" s="28"/>
      <c r="IP653" s="28"/>
      <c r="IQ653" s="28"/>
      <c r="IR653" s="28"/>
    </row>
    <row r="654" spans="2:252" x14ac:dyDescent="0.25">
      <c r="B654" s="28"/>
      <c r="C654" s="28"/>
      <c r="D654" s="28"/>
      <c r="E654" s="28"/>
      <c r="F654" s="28"/>
      <c r="G654" s="28"/>
      <c r="H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c r="FY654" s="28"/>
      <c r="FZ654" s="28"/>
      <c r="GA654" s="28"/>
      <c r="GB654" s="28"/>
      <c r="GC654" s="28"/>
      <c r="GD654" s="28"/>
      <c r="GE654" s="28"/>
      <c r="GF654" s="28"/>
      <c r="GG654" s="28"/>
      <c r="GH654" s="28"/>
      <c r="GI654" s="28"/>
      <c r="GJ654" s="28"/>
      <c r="GK654" s="28"/>
      <c r="GL654" s="28"/>
      <c r="GM654" s="28"/>
      <c r="GN654" s="28"/>
      <c r="GO654" s="28"/>
      <c r="GP654" s="28"/>
      <c r="GQ654" s="28"/>
      <c r="GR654" s="28"/>
      <c r="GS654" s="28"/>
      <c r="GT654" s="28"/>
      <c r="GU654" s="28"/>
      <c r="GV654" s="28"/>
      <c r="GW654" s="28"/>
      <c r="GX654" s="28"/>
      <c r="GY654" s="28"/>
      <c r="GZ654" s="28"/>
      <c r="HA654" s="28"/>
      <c r="HB654" s="28"/>
      <c r="HC654" s="28"/>
      <c r="HD654" s="28"/>
      <c r="HE654" s="28"/>
      <c r="HF654" s="28"/>
      <c r="HG654" s="28"/>
      <c r="HH654" s="28"/>
      <c r="HI654" s="28"/>
      <c r="HJ654" s="28"/>
      <c r="HK654" s="28"/>
      <c r="HL654" s="28"/>
      <c r="HM654" s="28"/>
      <c r="HN654" s="28"/>
      <c r="HO654" s="28"/>
      <c r="HP654" s="28"/>
      <c r="HQ654" s="28"/>
      <c r="HR654" s="28"/>
      <c r="HS654" s="28"/>
      <c r="HT654" s="28"/>
      <c r="HU654" s="28"/>
      <c r="HV654" s="28"/>
      <c r="HW654" s="28"/>
      <c r="HX654" s="28"/>
      <c r="HY654" s="28"/>
      <c r="HZ654" s="28"/>
      <c r="IA654" s="28"/>
      <c r="IB654" s="28"/>
      <c r="IC654" s="28"/>
      <c r="ID654" s="28"/>
      <c r="IE654" s="28"/>
      <c r="IF654" s="28"/>
      <c r="IG654" s="28"/>
      <c r="IH654" s="28"/>
      <c r="II654" s="28"/>
      <c r="IJ654" s="28"/>
      <c r="IK654" s="28"/>
      <c r="IL654" s="28"/>
      <c r="IM654" s="28"/>
      <c r="IN654" s="28"/>
      <c r="IO654" s="28"/>
      <c r="IP654" s="28"/>
      <c r="IQ654" s="28"/>
      <c r="IR654" s="28"/>
    </row>
    <row r="655" spans="2:252" x14ac:dyDescent="0.25">
      <c r="B655" s="28"/>
      <c r="C655" s="28"/>
      <c r="D655" s="28"/>
      <c r="E655" s="28"/>
      <c r="F655" s="28"/>
      <c r="G655" s="28"/>
      <c r="H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c r="FY655" s="28"/>
      <c r="FZ655" s="28"/>
      <c r="GA655" s="28"/>
      <c r="GB655" s="28"/>
      <c r="GC655" s="28"/>
      <c r="GD655" s="28"/>
      <c r="GE655" s="28"/>
      <c r="GF655" s="28"/>
      <c r="GG655" s="28"/>
      <c r="GH655" s="28"/>
      <c r="GI655" s="28"/>
      <c r="GJ655" s="28"/>
      <c r="GK655" s="28"/>
      <c r="GL655" s="28"/>
      <c r="GM655" s="28"/>
      <c r="GN655" s="28"/>
      <c r="GO655" s="28"/>
      <c r="GP655" s="28"/>
      <c r="GQ655" s="28"/>
      <c r="GR655" s="28"/>
      <c r="GS655" s="28"/>
      <c r="GT655" s="28"/>
      <c r="GU655" s="28"/>
      <c r="GV655" s="28"/>
      <c r="GW655" s="28"/>
      <c r="GX655" s="28"/>
      <c r="GY655" s="28"/>
      <c r="GZ655" s="28"/>
      <c r="HA655" s="28"/>
      <c r="HB655" s="28"/>
      <c r="HC655" s="28"/>
      <c r="HD655" s="28"/>
      <c r="HE655" s="28"/>
      <c r="HF655" s="28"/>
      <c r="HG655" s="28"/>
      <c r="HH655" s="28"/>
      <c r="HI655" s="28"/>
      <c r="HJ655" s="28"/>
      <c r="HK655" s="28"/>
      <c r="HL655" s="28"/>
      <c r="HM655" s="28"/>
      <c r="HN655" s="28"/>
      <c r="HO655" s="28"/>
      <c r="HP655" s="28"/>
      <c r="HQ655" s="28"/>
      <c r="HR655" s="28"/>
      <c r="HS655" s="28"/>
      <c r="HT655" s="28"/>
      <c r="HU655" s="28"/>
      <c r="HV655" s="28"/>
      <c r="HW655" s="28"/>
      <c r="HX655" s="28"/>
      <c r="HY655" s="28"/>
      <c r="HZ655" s="28"/>
      <c r="IA655" s="28"/>
      <c r="IB655" s="28"/>
      <c r="IC655" s="28"/>
      <c r="ID655" s="28"/>
      <c r="IE655" s="28"/>
      <c r="IF655" s="28"/>
      <c r="IG655" s="28"/>
      <c r="IH655" s="28"/>
      <c r="II655" s="28"/>
      <c r="IJ655" s="28"/>
      <c r="IK655" s="28"/>
      <c r="IL655" s="28"/>
      <c r="IM655" s="28"/>
      <c r="IN655" s="28"/>
      <c r="IO655" s="28"/>
      <c r="IP655" s="28"/>
      <c r="IQ655" s="28"/>
      <c r="IR655" s="28"/>
    </row>
    <row r="656" spans="2:252" x14ac:dyDescent="0.25">
      <c r="B656" s="28"/>
      <c r="C656" s="28"/>
      <c r="D656" s="28"/>
      <c r="E656" s="28"/>
      <c r="F656" s="28"/>
      <c r="G656" s="28"/>
      <c r="H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c r="FY656" s="28"/>
      <c r="FZ656" s="28"/>
      <c r="GA656" s="28"/>
      <c r="GB656" s="28"/>
      <c r="GC656" s="28"/>
      <c r="GD656" s="28"/>
      <c r="GE656" s="28"/>
      <c r="GF656" s="28"/>
      <c r="GG656" s="28"/>
      <c r="GH656" s="28"/>
      <c r="GI656" s="28"/>
      <c r="GJ656" s="28"/>
      <c r="GK656" s="28"/>
      <c r="GL656" s="28"/>
      <c r="GM656" s="28"/>
      <c r="GN656" s="28"/>
      <c r="GO656" s="28"/>
      <c r="GP656" s="28"/>
      <c r="GQ656" s="28"/>
      <c r="GR656" s="28"/>
      <c r="GS656" s="28"/>
      <c r="GT656" s="28"/>
      <c r="GU656" s="28"/>
      <c r="GV656" s="28"/>
      <c r="GW656" s="28"/>
      <c r="GX656" s="28"/>
      <c r="GY656" s="28"/>
      <c r="GZ656" s="28"/>
      <c r="HA656" s="28"/>
      <c r="HB656" s="28"/>
      <c r="HC656" s="28"/>
      <c r="HD656" s="28"/>
      <c r="HE656" s="28"/>
      <c r="HF656" s="28"/>
      <c r="HG656" s="28"/>
      <c r="HH656" s="28"/>
      <c r="HI656" s="28"/>
      <c r="HJ656" s="28"/>
      <c r="HK656" s="28"/>
      <c r="HL656" s="28"/>
      <c r="HM656" s="28"/>
      <c r="HN656" s="28"/>
      <c r="HO656" s="28"/>
      <c r="HP656" s="28"/>
      <c r="HQ656" s="28"/>
      <c r="HR656" s="28"/>
      <c r="HS656" s="28"/>
      <c r="HT656" s="28"/>
      <c r="HU656" s="28"/>
      <c r="HV656" s="28"/>
      <c r="HW656" s="28"/>
      <c r="HX656" s="28"/>
      <c r="HY656" s="28"/>
      <c r="HZ656" s="28"/>
      <c r="IA656" s="28"/>
      <c r="IB656" s="28"/>
      <c r="IC656" s="28"/>
      <c r="ID656" s="28"/>
      <c r="IE656" s="28"/>
      <c r="IF656" s="28"/>
      <c r="IG656" s="28"/>
      <c r="IH656" s="28"/>
      <c r="II656" s="28"/>
      <c r="IJ656" s="28"/>
      <c r="IK656" s="28"/>
      <c r="IL656" s="28"/>
      <c r="IM656" s="28"/>
      <c r="IN656" s="28"/>
      <c r="IO656" s="28"/>
      <c r="IP656" s="28"/>
      <c r="IQ656" s="28"/>
      <c r="IR656" s="28"/>
    </row>
    <row r="657" spans="2:252" x14ac:dyDescent="0.25">
      <c r="B657" s="28"/>
      <c r="C657" s="28"/>
      <c r="D657" s="28"/>
      <c r="E657" s="28"/>
      <c r="F657" s="28"/>
      <c r="G657" s="28"/>
      <c r="H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c r="FY657" s="28"/>
      <c r="FZ657" s="28"/>
      <c r="GA657" s="28"/>
      <c r="GB657" s="28"/>
      <c r="GC657" s="28"/>
      <c r="GD657" s="28"/>
      <c r="GE657" s="28"/>
      <c r="GF657" s="28"/>
      <c r="GG657" s="28"/>
      <c r="GH657" s="28"/>
      <c r="GI657" s="28"/>
      <c r="GJ657" s="28"/>
      <c r="GK657" s="28"/>
      <c r="GL657" s="28"/>
      <c r="GM657" s="28"/>
      <c r="GN657" s="28"/>
      <c r="GO657" s="28"/>
      <c r="GP657" s="28"/>
      <c r="GQ657" s="28"/>
      <c r="GR657" s="28"/>
      <c r="GS657" s="28"/>
      <c r="GT657" s="28"/>
      <c r="GU657" s="28"/>
      <c r="GV657" s="28"/>
      <c r="GW657" s="28"/>
      <c r="GX657" s="28"/>
      <c r="GY657" s="28"/>
      <c r="GZ657" s="28"/>
      <c r="HA657" s="28"/>
      <c r="HB657" s="28"/>
      <c r="HC657" s="28"/>
      <c r="HD657" s="28"/>
      <c r="HE657" s="28"/>
      <c r="HF657" s="28"/>
      <c r="HG657" s="28"/>
      <c r="HH657" s="28"/>
      <c r="HI657" s="28"/>
      <c r="HJ657" s="28"/>
      <c r="HK657" s="28"/>
      <c r="HL657" s="28"/>
      <c r="HM657" s="28"/>
      <c r="HN657" s="28"/>
      <c r="HO657" s="28"/>
      <c r="HP657" s="28"/>
      <c r="HQ657" s="28"/>
      <c r="HR657" s="28"/>
      <c r="HS657" s="28"/>
      <c r="HT657" s="28"/>
      <c r="HU657" s="28"/>
      <c r="HV657" s="28"/>
      <c r="HW657" s="28"/>
      <c r="HX657" s="28"/>
      <c r="HY657" s="28"/>
      <c r="HZ657" s="28"/>
      <c r="IA657" s="28"/>
      <c r="IB657" s="28"/>
      <c r="IC657" s="28"/>
      <c r="ID657" s="28"/>
      <c r="IE657" s="28"/>
      <c r="IF657" s="28"/>
      <c r="IG657" s="28"/>
      <c r="IH657" s="28"/>
      <c r="II657" s="28"/>
      <c r="IJ657" s="28"/>
      <c r="IK657" s="28"/>
      <c r="IL657" s="28"/>
      <c r="IM657" s="28"/>
      <c r="IN657" s="28"/>
      <c r="IO657" s="28"/>
      <c r="IP657" s="28"/>
      <c r="IQ657" s="28"/>
      <c r="IR657" s="28"/>
    </row>
    <row r="658" spans="2:252" x14ac:dyDescent="0.25">
      <c r="B658" s="28"/>
      <c r="C658" s="28"/>
      <c r="D658" s="28"/>
      <c r="E658" s="28"/>
      <c r="F658" s="28"/>
      <c r="G658" s="28"/>
      <c r="H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c r="FY658" s="28"/>
      <c r="FZ658" s="28"/>
      <c r="GA658" s="28"/>
      <c r="GB658" s="28"/>
      <c r="GC658" s="28"/>
      <c r="GD658" s="28"/>
      <c r="GE658" s="28"/>
      <c r="GF658" s="28"/>
      <c r="GG658" s="28"/>
      <c r="GH658" s="28"/>
      <c r="GI658" s="28"/>
      <c r="GJ658" s="28"/>
      <c r="GK658" s="28"/>
      <c r="GL658" s="28"/>
      <c r="GM658" s="28"/>
      <c r="GN658" s="28"/>
      <c r="GO658" s="28"/>
      <c r="GP658" s="28"/>
      <c r="GQ658" s="28"/>
      <c r="GR658" s="28"/>
      <c r="GS658" s="28"/>
      <c r="GT658" s="28"/>
      <c r="GU658" s="28"/>
      <c r="GV658" s="28"/>
      <c r="GW658" s="28"/>
      <c r="GX658" s="28"/>
      <c r="GY658" s="28"/>
      <c r="GZ658" s="28"/>
      <c r="HA658" s="28"/>
      <c r="HB658" s="28"/>
      <c r="HC658" s="28"/>
      <c r="HD658" s="28"/>
      <c r="HE658" s="28"/>
      <c r="HF658" s="28"/>
      <c r="HG658" s="28"/>
      <c r="HH658" s="28"/>
      <c r="HI658" s="28"/>
      <c r="HJ658" s="28"/>
      <c r="HK658" s="28"/>
      <c r="HL658" s="28"/>
      <c r="HM658" s="28"/>
      <c r="HN658" s="28"/>
      <c r="HO658" s="28"/>
      <c r="HP658" s="28"/>
      <c r="HQ658" s="28"/>
      <c r="HR658" s="28"/>
      <c r="HS658" s="28"/>
      <c r="HT658" s="28"/>
      <c r="HU658" s="28"/>
      <c r="HV658" s="28"/>
      <c r="HW658" s="28"/>
      <c r="HX658" s="28"/>
      <c r="HY658" s="28"/>
      <c r="HZ658" s="28"/>
      <c r="IA658" s="28"/>
      <c r="IB658" s="28"/>
      <c r="IC658" s="28"/>
      <c r="ID658" s="28"/>
      <c r="IE658" s="28"/>
      <c r="IF658" s="28"/>
      <c r="IG658" s="28"/>
      <c r="IH658" s="28"/>
      <c r="II658" s="28"/>
      <c r="IJ658" s="28"/>
      <c r="IK658" s="28"/>
      <c r="IL658" s="28"/>
      <c r="IM658" s="28"/>
      <c r="IN658" s="28"/>
      <c r="IO658" s="28"/>
      <c r="IP658" s="28"/>
      <c r="IQ658" s="28"/>
      <c r="IR658" s="28"/>
    </row>
    <row r="659" spans="2:252" x14ac:dyDescent="0.25">
      <c r="B659" s="28"/>
      <c r="C659" s="28"/>
      <c r="D659" s="28"/>
      <c r="E659" s="28"/>
      <c r="F659" s="28"/>
      <c r="G659" s="28"/>
      <c r="H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c r="FY659" s="28"/>
      <c r="FZ659" s="28"/>
      <c r="GA659" s="28"/>
      <c r="GB659" s="28"/>
      <c r="GC659" s="28"/>
      <c r="GD659" s="28"/>
      <c r="GE659" s="28"/>
      <c r="GF659" s="28"/>
      <c r="GG659" s="28"/>
      <c r="GH659" s="28"/>
      <c r="GI659" s="28"/>
      <c r="GJ659" s="28"/>
      <c r="GK659" s="28"/>
      <c r="GL659" s="28"/>
      <c r="GM659" s="28"/>
      <c r="GN659" s="28"/>
      <c r="GO659" s="28"/>
      <c r="GP659" s="28"/>
      <c r="GQ659" s="28"/>
      <c r="GR659" s="28"/>
      <c r="GS659" s="28"/>
      <c r="GT659" s="28"/>
      <c r="GU659" s="28"/>
      <c r="GV659" s="28"/>
      <c r="GW659" s="28"/>
      <c r="GX659" s="28"/>
      <c r="GY659" s="28"/>
      <c r="GZ659" s="28"/>
      <c r="HA659" s="28"/>
      <c r="HB659" s="28"/>
      <c r="HC659" s="28"/>
      <c r="HD659" s="28"/>
      <c r="HE659" s="28"/>
      <c r="HF659" s="28"/>
      <c r="HG659" s="28"/>
      <c r="HH659" s="28"/>
      <c r="HI659" s="28"/>
      <c r="HJ659" s="28"/>
      <c r="HK659" s="28"/>
      <c r="HL659" s="28"/>
      <c r="HM659" s="28"/>
      <c r="HN659" s="28"/>
      <c r="HO659" s="28"/>
      <c r="HP659" s="28"/>
      <c r="HQ659" s="28"/>
      <c r="HR659" s="28"/>
      <c r="HS659" s="28"/>
      <c r="HT659" s="28"/>
      <c r="HU659" s="28"/>
      <c r="HV659" s="28"/>
      <c r="HW659" s="28"/>
      <c r="HX659" s="28"/>
      <c r="HY659" s="28"/>
      <c r="HZ659" s="28"/>
      <c r="IA659" s="28"/>
      <c r="IB659" s="28"/>
      <c r="IC659" s="28"/>
      <c r="ID659" s="28"/>
      <c r="IE659" s="28"/>
      <c r="IF659" s="28"/>
      <c r="IG659" s="28"/>
      <c r="IH659" s="28"/>
      <c r="II659" s="28"/>
      <c r="IJ659" s="28"/>
      <c r="IK659" s="28"/>
      <c r="IL659" s="28"/>
      <c r="IM659" s="28"/>
      <c r="IN659" s="28"/>
      <c r="IO659" s="28"/>
      <c r="IP659" s="28"/>
      <c r="IQ659" s="28"/>
      <c r="IR659" s="28"/>
    </row>
    <row r="660" spans="2:252" x14ac:dyDescent="0.25">
      <c r="B660" s="28"/>
      <c r="C660" s="28"/>
      <c r="D660" s="28"/>
      <c r="E660" s="28"/>
      <c r="F660" s="28"/>
      <c r="G660" s="28"/>
      <c r="H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c r="FY660" s="28"/>
      <c r="FZ660" s="28"/>
      <c r="GA660" s="28"/>
      <c r="GB660" s="28"/>
      <c r="GC660" s="28"/>
      <c r="GD660" s="28"/>
      <c r="GE660" s="28"/>
      <c r="GF660" s="28"/>
      <c r="GG660" s="28"/>
      <c r="GH660" s="28"/>
      <c r="GI660" s="28"/>
      <c r="GJ660" s="28"/>
      <c r="GK660" s="28"/>
      <c r="GL660" s="28"/>
      <c r="GM660" s="28"/>
      <c r="GN660" s="28"/>
      <c r="GO660" s="28"/>
      <c r="GP660" s="28"/>
      <c r="GQ660" s="28"/>
      <c r="GR660" s="28"/>
      <c r="GS660" s="28"/>
      <c r="GT660" s="28"/>
      <c r="GU660" s="28"/>
      <c r="GV660" s="28"/>
      <c r="GW660" s="28"/>
      <c r="GX660" s="28"/>
      <c r="GY660" s="28"/>
      <c r="GZ660" s="28"/>
      <c r="HA660" s="28"/>
      <c r="HB660" s="28"/>
      <c r="HC660" s="28"/>
      <c r="HD660" s="28"/>
      <c r="HE660" s="28"/>
      <c r="HF660" s="28"/>
      <c r="HG660" s="28"/>
      <c r="HH660" s="28"/>
      <c r="HI660" s="28"/>
      <c r="HJ660" s="28"/>
      <c r="HK660" s="28"/>
      <c r="HL660" s="28"/>
      <c r="HM660" s="28"/>
      <c r="HN660" s="28"/>
      <c r="HO660" s="28"/>
      <c r="HP660" s="28"/>
      <c r="HQ660" s="28"/>
      <c r="HR660" s="28"/>
      <c r="HS660" s="28"/>
      <c r="HT660" s="28"/>
      <c r="HU660" s="28"/>
      <c r="HV660" s="28"/>
      <c r="HW660" s="28"/>
      <c r="HX660" s="28"/>
      <c r="HY660" s="28"/>
      <c r="HZ660" s="28"/>
      <c r="IA660" s="28"/>
      <c r="IB660" s="28"/>
      <c r="IC660" s="28"/>
      <c r="ID660" s="28"/>
      <c r="IE660" s="28"/>
      <c r="IF660" s="28"/>
      <c r="IG660" s="28"/>
      <c r="IH660" s="28"/>
      <c r="II660" s="28"/>
      <c r="IJ660" s="28"/>
      <c r="IK660" s="28"/>
      <c r="IL660" s="28"/>
      <c r="IM660" s="28"/>
      <c r="IN660" s="28"/>
      <c r="IO660" s="28"/>
      <c r="IP660" s="28"/>
      <c r="IQ660" s="28"/>
      <c r="IR660" s="28"/>
    </row>
    <row r="661" spans="2:252" x14ac:dyDescent="0.25">
      <c r="B661" s="28"/>
      <c r="C661" s="28"/>
      <c r="D661" s="28"/>
      <c r="E661" s="28"/>
      <c r="F661" s="28"/>
      <c r="G661" s="28"/>
      <c r="H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c r="FY661" s="28"/>
      <c r="FZ661" s="28"/>
      <c r="GA661" s="28"/>
      <c r="GB661" s="28"/>
      <c r="GC661" s="28"/>
      <c r="GD661" s="28"/>
      <c r="GE661" s="28"/>
      <c r="GF661" s="28"/>
      <c r="GG661" s="28"/>
      <c r="GH661" s="28"/>
      <c r="GI661" s="28"/>
      <c r="GJ661" s="28"/>
      <c r="GK661" s="28"/>
      <c r="GL661" s="28"/>
      <c r="GM661" s="28"/>
      <c r="GN661" s="28"/>
      <c r="GO661" s="28"/>
      <c r="GP661" s="28"/>
      <c r="GQ661" s="28"/>
      <c r="GR661" s="28"/>
      <c r="GS661" s="28"/>
      <c r="GT661" s="28"/>
      <c r="GU661" s="28"/>
      <c r="GV661" s="28"/>
      <c r="GW661" s="28"/>
      <c r="GX661" s="28"/>
      <c r="GY661" s="28"/>
      <c r="GZ661" s="28"/>
      <c r="HA661" s="28"/>
      <c r="HB661" s="28"/>
      <c r="HC661" s="28"/>
      <c r="HD661" s="28"/>
      <c r="HE661" s="28"/>
      <c r="HF661" s="28"/>
      <c r="HG661" s="28"/>
      <c r="HH661" s="28"/>
      <c r="HI661" s="28"/>
      <c r="HJ661" s="28"/>
      <c r="HK661" s="28"/>
      <c r="HL661" s="28"/>
      <c r="HM661" s="28"/>
      <c r="HN661" s="28"/>
      <c r="HO661" s="28"/>
      <c r="HP661" s="28"/>
      <c r="HQ661" s="28"/>
      <c r="HR661" s="28"/>
      <c r="HS661" s="28"/>
      <c r="HT661" s="28"/>
      <c r="HU661" s="28"/>
      <c r="HV661" s="28"/>
      <c r="HW661" s="28"/>
      <c r="HX661" s="28"/>
      <c r="HY661" s="28"/>
      <c r="HZ661" s="28"/>
      <c r="IA661" s="28"/>
      <c r="IB661" s="28"/>
      <c r="IC661" s="28"/>
      <c r="ID661" s="28"/>
      <c r="IE661" s="28"/>
      <c r="IF661" s="28"/>
      <c r="IG661" s="28"/>
      <c r="IH661" s="28"/>
      <c r="II661" s="28"/>
      <c r="IJ661" s="28"/>
      <c r="IK661" s="28"/>
      <c r="IL661" s="28"/>
      <c r="IM661" s="28"/>
      <c r="IN661" s="28"/>
      <c r="IO661" s="28"/>
      <c r="IP661" s="28"/>
      <c r="IQ661" s="28"/>
      <c r="IR661" s="28"/>
    </row>
    <row r="662" spans="2:252" x14ac:dyDescent="0.25">
      <c r="B662" s="28"/>
      <c r="C662" s="28"/>
      <c r="D662" s="28"/>
      <c r="E662" s="28"/>
      <c r="F662" s="28"/>
      <c r="G662" s="28"/>
      <c r="H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c r="FY662" s="28"/>
      <c r="FZ662" s="28"/>
      <c r="GA662" s="28"/>
      <c r="GB662" s="28"/>
      <c r="GC662" s="28"/>
      <c r="GD662" s="28"/>
      <c r="GE662" s="28"/>
      <c r="GF662" s="28"/>
      <c r="GG662" s="28"/>
      <c r="GH662" s="28"/>
      <c r="GI662" s="28"/>
      <c r="GJ662" s="28"/>
      <c r="GK662" s="28"/>
      <c r="GL662" s="28"/>
      <c r="GM662" s="28"/>
      <c r="GN662" s="28"/>
      <c r="GO662" s="28"/>
      <c r="GP662" s="28"/>
      <c r="GQ662" s="28"/>
      <c r="GR662" s="28"/>
      <c r="GS662" s="28"/>
      <c r="GT662" s="28"/>
      <c r="GU662" s="28"/>
      <c r="GV662" s="28"/>
      <c r="GW662" s="28"/>
      <c r="GX662" s="28"/>
      <c r="GY662" s="28"/>
      <c r="GZ662" s="28"/>
      <c r="HA662" s="28"/>
      <c r="HB662" s="28"/>
      <c r="HC662" s="28"/>
      <c r="HD662" s="28"/>
      <c r="HE662" s="28"/>
      <c r="HF662" s="28"/>
      <c r="HG662" s="28"/>
      <c r="HH662" s="28"/>
      <c r="HI662" s="28"/>
      <c r="HJ662" s="28"/>
      <c r="HK662" s="28"/>
      <c r="HL662" s="28"/>
      <c r="HM662" s="28"/>
      <c r="HN662" s="28"/>
      <c r="HO662" s="28"/>
      <c r="HP662" s="28"/>
      <c r="HQ662" s="28"/>
      <c r="HR662" s="28"/>
      <c r="HS662" s="28"/>
      <c r="HT662" s="28"/>
      <c r="HU662" s="28"/>
      <c r="HV662" s="28"/>
      <c r="HW662" s="28"/>
      <c r="HX662" s="28"/>
      <c r="HY662" s="28"/>
      <c r="HZ662" s="28"/>
      <c r="IA662" s="28"/>
      <c r="IB662" s="28"/>
      <c r="IC662" s="28"/>
      <c r="ID662" s="28"/>
      <c r="IE662" s="28"/>
      <c r="IF662" s="28"/>
      <c r="IG662" s="28"/>
      <c r="IH662" s="28"/>
      <c r="II662" s="28"/>
      <c r="IJ662" s="28"/>
      <c r="IK662" s="28"/>
      <c r="IL662" s="28"/>
      <c r="IM662" s="28"/>
      <c r="IN662" s="28"/>
      <c r="IO662" s="28"/>
      <c r="IP662" s="28"/>
      <c r="IQ662" s="28"/>
      <c r="IR662" s="28"/>
    </row>
    <row r="663" spans="2:252" x14ac:dyDescent="0.25">
      <c r="B663" s="28"/>
      <c r="C663" s="28"/>
      <c r="D663" s="28"/>
      <c r="E663" s="28"/>
      <c r="F663" s="28"/>
      <c r="G663" s="28"/>
      <c r="H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c r="FY663" s="28"/>
      <c r="FZ663" s="28"/>
      <c r="GA663" s="28"/>
      <c r="GB663" s="28"/>
      <c r="GC663" s="28"/>
      <c r="GD663" s="28"/>
      <c r="GE663" s="28"/>
      <c r="GF663" s="28"/>
      <c r="GG663" s="28"/>
      <c r="GH663" s="28"/>
      <c r="GI663" s="28"/>
      <c r="GJ663" s="28"/>
      <c r="GK663" s="28"/>
      <c r="GL663" s="28"/>
      <c r="GM663" s="28"/>
      <c r="GN663" s="28"/>
      <c r="GO663" s="28"/>
      <c r="GP663" s="28"/>
      <c r="GQ663" s="28"/>
      <c r="GR663" s="28"/>
      <c r="GS663" s="28"/>
      <c r="GT663" s="28"/>
      <c r="GU663" s="28"/>
      <c r="GV663" s="28"/>
      <c r="GW663" s="28"/>
      <c r="GX663" s="28"/>
      <c r="GY663" s="28"/>
      <c r="GZ663" s="28"/>
      <c r="HA663" s="28"/>
      <c r="HB663" s="28"/>
      <c r="HC663" s="28"/>
      <c r="HD663" s="28"/>
      <c r="HE663" s="28"/>
      <c r="HF663" s="28"/>
      <c r="HG663" s="28"/>
      <c r="HH663" s="28"/>
      <c r="HI663" s="28"/>
      <c r="HJ663" s="28"/>
      <c r="HK663" s="28"/>
      <c r="HL663" s="28"/>
      <c r="HM663" s="28"/>
      <c r="HN663" s="28"/>
      <c r="HO663" s="28"/>
      <c r="HP663" s="28"/>
      <c r="HQ663" s="28"/>
      <c r="HR663" s="28"/>
      <c r="HS663" s="28"/>
      <c r="HT663" s="28"/>
      <c r="HU663" s="28"/>
      <c r="HV663" s="28"/>
      <c r="HW663" s="28"/>
      <c r="HX663" s="28"/>
      <c r="HY663" s="28"/>
      <c r="HZ663" s="28"/>
      <c r="IA663" s="28"/>
      <c r="IB663" s="28"/>
      <c r="IC663" s="28"/>
      <c r="ID663" s="28"/>
      <c r="IE663" s="28"/>
      <c r="IF663" s="28"/>
      <c r="IG663" s="28"/>
      <c r="IH663" s="28"/>
      <c r="II663" s="28"/>
      <c r="IJ663" s="28"/>
      <c r="IK663" s="28"/>
      <c r="IL663" s="28"/>
      <c r="IM663" s="28"/>
      <c r="IN663" s="28"/>
      <c r="IO663" s="28"/>
      <c r="IP663" s="28"/>
      <c r="IQ663" s="28"/>
      <c r="IR663" s="28"/>
    </row>
    <row r="664" spans="2:252" x14ac:dyDescent="0.25">
      <c r="B664" s="28"/>
      <c r="C664" s="28"/>
      <c r="D664" s="28"/>
      <c r="E664" s="28"/>
      <c r="F664" s="28"/>
      <c r="G664" s="28"/>
      <c r="H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c r="FY664" s="28"/>
      <c r="FZ664" s="28"/>
      <c r="GA664" s="28"/>
      <c r="GB664" s="28"/>
      <c r="GC664" s="28"/>
      <c r="GD664" s="28"/>
      <c r="GE664" s="28"/>
      <c r="GF664" s="28"/>
      <c r="GG664" s="28"/>
      <c r="GH664" s="28"/>
      <c r="GI664" s="28"/>
      <c r="GJ664" s="28"/>
      <c r="GK664" s="28"/>
      <c r="GL664" s="28"/>
      <c r="GM664" s="28"/>
      <c r="GN664" s="28"/>
      <c r="GO664" s="28"/>
      <c r="GP664" s="28"/>
      <c r="GQ664" s="28"/>
      <c r="GR664" s="28"/>
      <c r="GS664" s="28"/>
      <c r="GT664" s="28"/>
      <c r="GU664" s="28"/>
      <c r="GV664" s="28"/>
      <c r="GW664" s="28"/>
      <c r="GX664" s="28"/>
      <c r="GY664" s="28"/>
      <c r="GZ664" s="28"/>
      <c r="HA664" s="28"/>
      <c r="HB664" s="28"/>
      <c r="HC664" s="28"/>
      <c r="HD664" s="28"/>
      <c r="HE664" s="28"/>
      <c r="HF664" s="28"/>
      <c r="HG664" s="28"/>
      <c r="HH664" s="28"/>
      <c r="HI664" s="28"/>
      <c r="HJ664" s="28"/>
      <c r="HK664" s="28"/>
      <c r="HL664" s="28"/>
      <c r="HM664" s="28"/>
      <c r="HN664" s="28"/>
      <c r="HO664" s="28"/>
      <c r="HP664" s="28"/>
      <c r="HQ664" s="28"/>
      <c r="HR664" s="28"/>
      <c r="HS664" s="28"/>
      <c r="HT664" s="28"/>
      <c r="HU664" s="28"/>
      <c r="HV664" s="28"/>
      <c r="HW664" s="28"/>
      <c r="HX664" s="28"/>
      <c r="HY664" s="28"/>
      <c r="HZ664" s="28"/>
      <c r="IA664" s="28"/>
      <c r="IB664" s="28"/>
      <c r="IC664" s="28"/>
      <c r="ID664" s="28"/>
      <c r="IE664" s="28"/>
      <c r="IF664" s="28"/>
      <c r="IG664" s="28"/>
      <c r="IH664" s="28"/>
      <c r="II664" s="28"/>
      <c r="IJ664" s="28"/>
      <c r="IK664" s="28"/>
      <c r="IL664" s="28"/>
      <c r="IM664" s="28"/>
      <c r="IN664" s="28"/>
      <c r="IO664" s="28"/>
      <c r="IP664" s="28"/>
      <c r="IQ664" s="28"/>
      <c r="IR664" s="28"/>
    </row>
    <row r="665" spans="2:252" x14ac:dyDescent="0.25">
      <c r="B665" s="28"/>
      <c r="C665" s="28"/>
      <c r="D665" s="28"/>
      <c r="E665" s="28"/>
      <c r="F665" s="28"/>
      <c r="G665" s="28"/>
      <c r="H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c r="FY665" s="28"/>
      <c r="FZ665" s="28"/>
      <c r="GA665" s="28"/>
      <c r="GB665" s="28"/>
      <c r="GC665" s="28"/>
      <c r="GD665" s="28"/>
      <c r="GE665" s="28"/>
      <c r="GF665" s="28"/>
      <c r="GG665" s="28"/>
      <c r="GH665" s="28"/>
      <c r="GI665" s="28"/>
      <c r="GJ665" s="28"/>
      <c r="GK665" s="28"/>
      <c r="GL665" s="28"/>
      <c r="GM665" s="28"/>
      <c r="GN665" s="28"/>
      <c r="GO665" s="28"/>
      <c r="GP665" s="28"/>
      <c r="GQ665" s="28"/>
      <c r="GR665" s="28"/>
      <c r="GS665" s="28"/>
      <c r="GT665" s="28"/>
      <c r="GU665" s="28"/>
      <c r="GV665" s="28"/>
      <c r="GW665" s="28"/>
      <c r="GX665" s="28"/>
      <c r="GY665" s="28"/>
      <c r="GZ665" s="28"/>
      <c r="HA665" s="28"/>
      <c r="HB665" s="28"/>
      <c r="HC665" s="28"/>
      <c r="HD665" s="28"/>
      <c r="HE665" s="28"/>
      <c r="HF665" s="28"/>
      <c r="HG665" s="28"/>
      <c r="HH665" s="28"/>
      <c r="HI665" s="28"/>
      <c r="HJ665" s="28"/>
      <c r="HK665" s="28"/>
      <c r="HL665" s="28"/>
      <c r="HM665" s="28"/>
      <c r="HN665" s="28"/>
      <c r="HO665" s="28"/>
      <c r="HP665" s="28"/>
      <c r="HQ665" s="28"/>
      <c r="HR665" s="28"/>
      <c r="HS665" s="28"/>
      <c r="HT665" s="28"/>
      <c r="HU665" s="28"/>
      <c r="HV665" s="28"/>
      <c r="HW665" s="28"/>
      <c r="HX665" s="28"/>
      <c r="HY665" s="28"/>
      <c r="HZ665" s="28"/>
      <c r="IA665" s="28"/>
      <c r="IB665" s="28"/>
      <c r="IC665" s="28"/>
      <c r="ID665" s="28"/>
      <c r="IE665" s="28"/>
      <c r="IF665" s="28"/>
      <c r="IG665" s="28"/>
      <c r="IH665" s="28"/>
      <c r="II665" s="28"/>
      <c r="IJ665" s="28"/>
      <c r="IK665" s="28"/>
      <c r="IL665" s="28"/>
      <c r="IM665" s="28"/>
      <c r="IN665" s="28"/>
      <c r="IO665" s="28"/>
      <c r="IP665" s="28"/>
      <c r="IQ665" s="28"/>
      <c r="IR665" s="28"/>
    </row>
    <row r="666" spans="2:252" x14ac:dyDescent="0.25">
      <c r="B666" s="28"/>
      <c r="C666" s="28"/>
      <c r="D666" s="28"/>
      <c r="E666" s="28"/>
      <c r="F666" s="28"/>
      <c r="G666" s="28"/>
      <c r="H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c r="FY666" s="28"/>
      <c r="FZ666" s="28"/>
      <c r="GA666" s="28"/>
      <c r="GB666" s="28"/>
      <c r="GC666" s="28"/>
      <c r="GD666" s="28"/>
      <c r="GE666" s="28"/>
      <c r="GF666" s="28"/>
      <c r="GG666" s="28"/>
      <c r="GH666" s="28"/>
      <c r="GI666" s="28"/>
      <c r="GJ666" s="28"/>
      <c r="GK666" s="28"/>
      <c r="GL666" s="28"/>
      <c r="GM666" s="28"/>
      <c r="GN666" s="28"/>
      <c r="GO666" s="28"/>
      <c r="GP666" s="28"/>
      <c r="GQ666" s="28"/>
      <c r="GR666" s="28"/>
      <c r="GS666" s="28"/>
      <c r="GT666" s="28"/>
      <c r="GU666" s="28"/>
      <c r="GV666" s="28"/>
      <c r="GW666" s="28"/>
      <c r="GX666" s="28"/>
      <c r="GY666" s="28"/>
      <c r="GZ666" s="28"/>
      <c r="HA666" s="28"/>
      <c r="HB666" s="28"/>
      <c r="HC666" s="28"/>
      <c r="HD666" s="28"/>
      <c r="HE666" s="28"/>
      <c r="HF666" s="28"/>
      <c r="HG666" s="28"/>
      <c r="HH666" s="28"/>
      <c r="HI666" s="28"/>
      <c r="HJ666" s="28"/>
      <c r="HK666" s="28"/>
      <c r="HL666" s="28"/>
      <c r="HM666" s="28"/>
      <c r="HN666" s="28"/>
      <c r="HO666" s="28"/>
      <c r="HP666" s="28"/>
      <c r="HQ666" s="28"/>
      <c r="HR666" s="28"/>
      <c r="HS666" s="28"/>
      <c r="HT666" s="28"/>
      <c r="HU666" s="28"/>
      <c r="HV666" s="28"/>
      <c r="HW666" s="28"/>
      <c r="HX666" s="28"/>
      <c r="HY666" s="28"/>
      <c r="HZ666" s="28"/>
      <c r="IA666" s="28"/>
      <c r="IB666" s="28"/>
      <c r="IC666" s="28"/>
      <c r="ID666" s="28"/>
      <c r="IE666" s="28"/>
      <c r="IF666" s="28"/>
      <c r="IG666" s="28"/>
      <c r="IH666" s="28"/>
      <c r="II666" s="28"/>
      <c r="IJ666" s="28"/>
      <c r="IK666" s="28"/>
      <c r="IL666" s="28"/>
      <c r="IM666" s="28"/>
      <c r="IN666" s="28"/>
      <c r="IO666" s="28"/>
      <c r="IP666" s="28"/>
      <c r="IQ666" s="28"/>
      <c r="IR666" s="28"/>
    </row>
    <row r="667" spans="2:252" x14ac:dyDescent="0.25">
      <c r="B667" s="28"/>
      <c r="C667" s="28"/>
      <c r="D667" s="28"/>
      <c r="E667" s="28"/>
      <c r="F667" s="28"/>
      <c r="G667" s="28"/>
      <c r="H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c r="FY667" s="28"/>
      <c r="FZ667" s="28"/>
      <c r="GA667" s="28"/>
      <c r="GB667" s="28"/>
      <c r="GC667" s="28"/>
      <c r="GD667" s="28"/>
      <c r="GE667" s="28"/>
      <c r="GF667" s="28"/>
      <c r="GG667" s="28"/>
      <c r="GH667" s="28"/>
      <c r="GI667" s="28"/>
      <c r="GJ667" s="28"/>
      <c r="GK667" s="28"/>
      <c r="GL667" s="28"/>
      <c r="GM667" s="28"/>
      <c r="GN667" s="28"/>
      <c r="GO667" s="28"/>
      <c r="GP667" s="28"/>
      <c r="GQ667" s="28"/>
      <c r="GR667" s="28"/>
      <c r="GS667" s="28"/>
      <c r="GT667" s="28"/>
      <c r="GU667" s="28"/>
      <c r="GV667" s="28"/>
      <c r="GW667" s="28"/>
      <c r="GX667" s="28"/>
      <c r="GY667" s="28"/>
      <c r="GZ667" s="28"/>
      <c r="HA667" s="28"/>
      <c r="HB667" s="28"/>
      <c r="HC667" s="28"/>
      <c r="HD667" s="28"/>
      <c r="HE667" s="28"/>
      <c r="HF667" s="28"/>
      <c r="HG667" s="28"/>
      <c r="HH667" s="28"/>
      <c r="HI667" s="28"/>
      <c r="HJ667" s="28"/>
      <c r="HK667" s="28"/>
      <c r="HL667" s="28"/>
      <c r="HM667" s="28"/>
      <c r="HN667" s="28"/>
      <c r="HO667" s="28"/>
      <c r="HP667" s="28"/>
      <c r="HQ667" s="28"/>
      <c r="HR667" s="28"/>
      <c r="HS667" s="28"/>
      <c r="HT667" s="28"/>
      <c r="HU667" s="28"/>
      <c r="HV667" s="28"/>
      <c r="HW667" s="28"/>
      <c r="HX667" s="28"/>
      <c r="HY667" s="28"/>
      <c r="HZ667" s="28"/>
      <c r="IA667" s="28"/>
      <c r="IB667" s="28"/>
      <c r="IC667" s="28"/>
      <c r="ID667" s="28"/>
      <c r="IE667" s="28"/>
      <c r="IF667" s="28"/>
      <c r="IG667" s="28"/>
      <c r="IH667" s="28"/>
      <c r="II667" s="28"/>
      <c r="IJ667" s="28"/>
      <c r="IK667" s="28"/>
      <c r="IL667" s="28"/>
      <c r="IM667" s="28"/>
      <c r="IN667" s="28"/>
      <c r="IO667" s="28"/>
      <c r="IP667" s="28"/>
      <c r="IQ667" s="28"/>
      <c r="IR667" s="28"/>
    </row>
    <row r="668" spans="2:252" x14ac:dyDescent="0.25">
      <c r="B668" s="28"/>
      <c r="C668" s="28"/>
      <c r="D668" s="28"/>
      <c r="E668" s="28"/>
      <c r="F668" s="28"/>
      <c r="G668" s="28"/>
      <c r="H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c r="FY668" s="28"/>
      <c r="FZ668" s="28"/>
      <c r="GA668" s="28"/>
      <c r="GB668" s="28"/>
      <c r="GC668" s="28"/>
      <c r="GD668" s="28"/>
      <c r="GE668" s="28"/>
      <c r="GF668" s="28"/>
      <c r="GG668" s="28"/>
      <c r="GH668" s="28"/>
      <c r="GI668" s="28"/>
      <c r="GJ668" s="28"/>
      <c r="GK668" s="28"/>
      <c r="GL668" s="28"/>
      <c r="GM668" s="28"/>
      <c r="GN668" s="28"/>
      <c r="GO668" s="28"/>
      <c r="GP668" s="28"/>
      <c r="GQ668" s="28"/>
      <c r="GR668" s="28"/>
      <c r="GS668" s="28"/>
      <c r="GT668" s="28"/>
      <c r="GU668" s="28"/>
      <c r="GV668" s="28"/>
      <c r="GW668" s="28"/>
      <c r="GX668" s="28"/>
      <c r="GY668" s="28"/>
      <c r="GZ668" s="28"/>
      <c r="HA668" s="28"/>
      <c r="HB668" s="28"/>
      <c r="HC668" s="28"/>
      <c r="HD668" s="28"/>
      <c r="HE668" s="28"/>
      <c r="HF668" s="28"/>
      <c r="HG668" s="28"/>
      <c r="HH668" s="28"/>
      <c r="HI668" s="28"/>
      <c r="HJ668" s="28"/>
      <c r="HK668" s="28"/>
      <c r="HL668" s="28"/>
      <c r="HM668" s="28"/>
      <c r="HN668" s="28"/>
      <c r="HO668" s="28"/>
      <c r="HP668" s="28"/>
      <c r="HQ668" s="28"/>
      <c r="HR668" s="28"/>
      <c r="HS668" s="28"/>
      <c r="HT668" s="28"/>
      <c r="HU668" s="28"/>
      <c r="HV668" s="28"/>
      <c r="HW668" s="28"/>
      <c r="HX668" s="28"/>
      <c r="HY668" s="28"/>
      <c r="HZ668" s="28"/>
      <c r="IA668" s="28"/>
      <c r="IB668" s="28"/>
      <c r="IC668" s="28"/>
      <c r="ID668" s="28"/>
      <c r="IE668" s="28"/>
      <c r="IF668" s="28"/>
      <c r="IG668" s="28"/>
      <c r="IH668" s="28"/>
      <c r="II668" s="28"/>
      <c r="IJ668" s="28"/>
      <c r="IK668" s="28"/>
      <c r="IL668" s="28"/>
      <c r="IM668" s="28"/>
      <c r="IN668" s="28"/>
      <c r="IO668" s="28"/>
      <c r="IP668" s="28"/>
      <c r="IQ668" s="28"/>
      <c r="IR668" s="28"/>
    </row>
    <row r="669" spans="2:252" x14ac:dyDescent="0.25">
      <c r="B669" s="28"/>
      <c r="C669" s="28"/>
      <c r="D669" s="28"/>
      <c r="E669" s="28"/>
      <c r="F669" s="28"/>
      <c r="G669" s="28"/>
      <c r="H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c r="FY669" s="28"/>
      <c r="FZ669" s="28"/>
      <c r="GA669" s="28"/>
      <c r="GB669" s="28"/>
      <c r="GC669" s="28"/>
      <c r="GD669" s="28"/>
      <c r="GE669" s="28"/>
      <c r="GF669" s="28"/>
      <c r="GG669" s="28"/>
      <c r="GH669" s="28"/>
      <c r="GI669" s="28"/>
      <c r="GJ669" s="28"/>
      <c r="GK669" s="28"/>
      <c r="GL669" s="28"/>
      <c r="GM669" s="28"/>
      <c r="GN669" s="28"/>
      <c r="GO669" s="28"/>
      <c r="GP669" s="28"/>
      <c r="GQ669" s="28"/>
      <c r="GR669" s="28"/>
      <c r="GS669" s="28"/>
      <c r="GT669" s="28"/>
      <c r="GU669" s="28"/>
      <c r="GV669" s="28"/>
      <c r="GW669" s="28"/>
      <c r="GX669" s="28"/>
      <c r="GY669" s="28"/>
      <c r="GZ669" s="28"/>
      <c r="HA669" s="28"/>
      <c r="HB669" s="28"/>
      <c r="HC669" s="28"/>
      <c r="HD669" s="28"/>
      <c r="HE669" s="28"/>
      <c r="HF669" s="28"/>
      <c r="HG669" s="28"/>
      <c r="HH669" s="28"/>
      <c r="HI669" s="28"/>
      <c r="HJ669" s="28"/>
      <c r="HK669" s="28"/>
      <c r="HL669" s="28"/>
      <c r="HM669" s="28"/>
      <c r="HN669" s="28"/>
      <c r="HO669" s="28"/>
      <c r="HP669" s="28"/>
      <c r="HQ669" s="28"/>
      <c r="HR669" s="28"/>
      <c r="HS669" s="28"/>
      <c r="HT669" s="28"/>
      <c r="HU669" s="28"/>
      <c r="HV669" s="28"/>
      <c r="HW669" s="28"/>
      <c r="HX669" s="28"/>
      <c r="HY669" s="28"/>
      <c r="HZ669" s="28"/>
      <c r="IA669" s="28"/>
      <c r="IB669" s="28"/>
      <c r="IC669" s="28"/>
      <c r="ID669" s="28"/>
      <c r="IE669" s="28"/>
      <c r="IF669" s="28"/>
      <c r="IG669" s="28"/>
      <c r="IH669" s="28"/>
      <c r="II669" s="28"/>
      <c r="IJ669" s="28"/>
      <c r="IK669" s="28"/>
      <c r="IL669" s="28"/>
      <c r="IM669" s="28"/>
      <c r="IN669" s="28"/>
      <c r="IO669" s="28"/>
      <c r="IP669" s="28"/>
      <c r="IQ669" s="28"/>
      <c r="IR669" s="28"/>
    </row>
    <row r="670" spans="2:252" x14ac:dyDescent="0.25">
      <c r="B670" s="28"/>
      <c r="C670" s="28"/>
      <c r="D670" s="28"/>
      <c r="E670" s="28"/>
      <c r="F670" s="28"/>
      <c r="G670" s="28"/>
      <c r="H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c r="FY670" s="28"/>
      <c r="FZ670" s="28"/>
      <c r="GA670" s="28"/>
      <c r="GB670" s="28"/>
      <c r="GC670" s="28"/>
      <c r="GD670" s="28"/>
      <c r="GE670" s="28"/>
      <c r="GF670" s="28"/>
      <c r="GG670" s="28"/>
      <c r="GH670" s="28"/>
      <c r="GI670" s="28"/>
      <c r="GJ670" s="28"/>
      <c r="GK670" s="28"/>
      <c r="GL670" s="28"/>
      <c r="GM670" s="28"/>
      <c r="GN670" s="28"/>
      <c r="GO670" s="28"/>
      <c r="GP670" s="28"/>
      <c r="GQ670" s="28"/>
      <c r="GR670" s="28"/>
      <c r="GS670" s="28"/>
      <c r="GT670" s="28"/>
      <c r="GU670" s="28"/>
      <c r="GV670" s="28"/>
      <c r="GW670" s="28"/>
      <c r="GX670" s="28"/>
      <c r="GY670" s="28"/>
      <c r="GZ670" s="28"/>
      <c r="HA670" s="28"/>
      <c r="HB670" s="28"/>
      <c r="HC670" s="28"/>
      <c r="HD670" s="28"/>
      <c r="HE670" s="28"/>
      <c r="HF670" s="28"/>
      <c r="HG670" s="28"/>
      <c r="HH670" s="28"/>
      <c r="HI670" s="28"/>
      <c r="HJ670" s="28"/>
      <c r="HK670" s="28"/>
      <c r="HL670" s="28"/>
      <c r="HM670" s="28"/>
      <c r="HN670" s="28"/>
      <c r="HO670" s="28"/>
      <c r="HP670" s="28"/>
      <c r="HQ670" s="28"/>
      <c r="HR670" s="28"/>
      <c r="HS670" s="28"/>
      <c r="HT670" s="28"/>
      <c r="HU670" s="28"/>
      <c r="HV670" s="28"/>
      <c r="HW670" s="28"/>
      <c r="HX670" s="28"/>
      <c r="HY670" s="28"/>
      <c r="HZ670" s="28"/>
      <c r="IA670" s="28"/>
      <c r="IB670" s="28"/>
      <c r="IC670" s="28"/>
      <c r="ID670" s="28"/>
      <c r="IE670" s="28"/>
      <c r="IF670" s="28"/>
      <c r="IG670" s="28"/>
      <c r="IH670" s="28"/>
      <c r="II670" s="28"/>
      <c r="IJ670" s="28"/>
      <c r="IK670" s="28"/>
      <c r="IL670" s="28"/>
      <c r="IM670" s="28"/>
      <c r="IN670" s="28"/>
      <c r="IO670" s="28"/>
      <c r="IP670" s="28"/>
      <c r="IQ670" s="28"/>
      <c r="IR670" s="28"/>
    </row>
    <row r="671" spans="2:252" x14ac:dyDescent="0.25">
      <c r="B671" s="28"/>
      <c r="C671" s="28"/>
      <c r="D671" s="28"/>
      <c r="E671" s="28"/>
      <c r="F671" s="28"/>
      <c r="G671" s="28"/>
      <c r="H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c r="FY671" s="28"/>
      <c r="FZ671" s="28"/>
      <c r="GA671" s="28"/>
      <c r="GB671" s="28"/>
      <c r="GC671" s="28"/>
      <c r="GD671" s="28"/>
      <c r="GE671" s="28"/>
      <c r="GF671" s="28"/>
      <c r="GG671" s="28"/>
      <c r="GH671" s="28"/>
      <c r="GI671" s="28"/>
      <c r="GJ671" s="28"/>
      <c r="GK671" s="28"/>
      <c r="GL671" s="28"/>
      <c r="GM671" s="28"/>
      <c r="GN671" s="28"/>
      <c r="GO671" s="28"/>
      <c r="GP671" s="28"/>
      <c r="GQ671" s="28"/>
      <c r="GR671" s="28"/>
      <c r="GS671" s="28"/>
      <c r="GT671" s="28"/>
      <c r="GU671" s="28"/>
      <c r="GV671" s="28"/>
      <c r="GW671" s="28"/>
      <c r="GX671" s="28"/>
      <c r="GY671" s="28"/>
      <c r="GZ671" s="28"/>
      <c r="HA671" s="28"/>
      <c r="HB671" s="28"/>
      <c r="HC671" s="28"/>
      <c r="HD671" s="28"/>
      <c r="HE671" s="28"/>
      <c r="HF671" s="28"/>
      <c r="HG671" s="28"/>
      <c r="HH671" s="28"/>
      <c r="HI671" s="28"/>
      <c r="HJ671" s="28"/>
      <c r="HK671" s="28"/>
      <c r="HL671" s="28"/>
      <c r="HM671" s="28"/>
      <c r="HN671" s="28"/>
      <c r="HO671" s="28"/>
      <c r="HP671" s="28"/>
      <c r="HQ671" s="28"/>
      <c r="HR671" s="28"/>
      <c r="HS671" s="28"/>
      <c r="HT671" s="28"/>
      <c r="HU671" s="28"/>
      <c r="HV671" s="28"/>
      <c r="HW671" s="28"/>
      <c r="HX671" s="28"/>
      <c r="HY671" s="28"/>
      <c r="HZ671" s="28"/>
      <c r="IA671" s="28"/>
      <c r="IB671" s="28"/>
      <c r="IC671" s="28"/>
      <c r="ID671" s="28"/>
      <c r="IE671" s="28"/>
      <c r="IF671" s="28"/>
      <c r="IG671" s="28"/>
      <c r="IH671" s="28"/>
      <c r="II671" s="28"/>
      <c r="IJ671" s="28"/>
      <c r="IK671" s="28"/>
      <c r="IL671" s="28"/>
      <c r="IM671" s="28"/>
      <c r="IN671" s="28"/>
      <c r="IO671" s="28"/>
      <c r="IP671" s="28"/>
      <c r="IQ671" s="28"/>
      <c r="IR671" s="28"/>
    </row>
    <row r="672" spans="2:252" x14ac:dyDescent="0.25">
      <c r="B672" s="28"/>
      <c r="C672" s="28"/>
      <c r="D672" s="28"/>
      <c r="E672" s="28"/>
      <c r="F672" s="28"/>
      <c r="G672" s="28"/>
      <c r="H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c r="FY672" s="28"/>
      <c r="FZ672" s="28"/>
      <c r="GA672" s="28"/>
      <c r="GB672" s="28"/>
      <c r="GC672" s="28"/>
      <c r="GD672" s="28"/>
      <c r="GE672" s="28"/>
      <c r="GF672" s="28"/>
      <c r="GG672" s="28"/>
      <c r="GH672" s="28"/>
      <c r="GI672" s="28"/>
      <c r="GJ672" s="28"/>
      <c r="GK672" s="28"/>
      <c r="GL672" s="28"/>
      <c r="GM672" s="28"/>
      <c r="GN672" s="28"/>
      <c r="GO672" s="28"/>
      <c r="GP672" s="28"/>
      <c r="GQ672" s="28"/>
      <c r="GR672" s="28"/>
      <c r="GS672" s="28"/>
      <c r="GT672" s="28"/>
      <c r="GU672" s="28"/>
      <c r="GV672" s="28"/>
      <c r="GW672" s="28"/>
      <c r="GX672" s="28"/>
      <c r="GY672" s="28"/>
      <c r="GZ672" s="28"/>
      <c r="HA672" s="28"/>
      <c r="HB672" s="28"/>
      <c r="HC672" s="28"/>
      <c r="HD672" s="28"/>
      <c r="HE672" s="28"/>
      <c r="HF672" s="28"/>
      <c r="HG672" s="28"/>
      <c r="HH672" s="28"/>
      <c r="HI672" s="28"/>
      <c r="HJ672" s="28"/>
      <c r="HK672" s="28"/>
      <c r="HL672" s="28"/>
      <c r="HM672" s="28"/>
      <c r="HN672" s="28"/>
      <c r="HO672" s="28"/>
      <c r="HP672" s="28"/>
      <c r="HQ672" s="28"/>
      <c r="HR672" s="28"/>
      <c r="HS672" s="28"/>
      <c r="HT672" s="28"/>
      <c r="HU672" s="28"/>
      <c r="HV672" s="28"/>
      <c r="HW672" s="28"/>
      <c r="HX672" s="28"/>
      <c r="HY672" s="28"/>
      <c r="HZ672" s="28"/>
      <c r="IA672" s="28"/>
      <c r="IB672" s="28"/>
      <c r="IC672" s="28"/>
      <c r="ID672" s="28"/>
      <c r="IE672" s="28"/>
      <c r="IF672" s="28"/>
      <c r="IG672" s="28"/>
      <c r="IH672" s="28"/>
      <c r="II672" s="28"/>
      <c r="IJ672" s="28"/>
      <c r="IK672" s="28"/>
      <c r="IL672" s="28"/>
      <c r="IM672" s="28"/>
      <c r="IN672" s="28"/>
      <c r="IO672" s="28"/>
      <c r="IP672" s="28"/>
      <c r="IQ672" s="28"/>
      <c r="IR672" s="28"/>
    </row>
    <row r="673" spans="2:252" x14ac:dyDescent="0.25">
      <c r="B673" s="28"/>
      <c r="C673" s="28"/>
      <c r="D673" s="28"/>
      <c r="E673" s="28"/>
      <c r="F673" s="28"/>
      <c r="G673" s="28"/>
      <c r="H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c r="FY673" s="28"/>
      <c r="FZ673" s="28"/>
      <c r="GA673" s="28"/>
      <c r="GB673" s="28"/>
      <c r="GC673" s="28"/>
      <c r="GD673" s="28"/>
      <c r="GE673" s="28"/>
      <c r="GF673" s="28"/>
      <c r="GG673" s="28"/>
      <c r="GH673" s="28"/>
      <c r="GI673" s="28"/>
      <c r="GJ673" s="28"/>
      <c r="GK673" s="28"/>
      <c r="GL673" s="28"/>
      <c r="GM673" s="28"/>
      <c r="GN673" s="28"/>
      <c r="GO673" s="28"/>
      <c r="GP673" s="28"/>
      <c r="GQ673" s="28"/>
      <c r="GR673" s="28"/>
      <c r="GS673" s="28"/>
      <c r="GT673" s="28"/>
      <c r="GU673" s="28"/>
      <c r="GV673" s="28"/>
      <c r="GW673" s="28"/>
      <c r="GX673" s="28"/>
      <c r="GY673" s="28"/>
      <c r="GZ673" s="28"/>
      <c r="HA673" s="28"/>
      <c r="HB673" s="28"/>
      <c r="HC673" s="28"/>
      <c r="HD673" s="28"/>
      <c r="HE673" s="28"/>
      <c r="HF673" s="28"/>
      <c r="HG673" s="28"/>
      <c r="HH673" s="28"/>
      <c r="HI673" s="28"/>
      <c r="HJ673" s="28"/>
      <c r="HK673" s="28"/>
      <c r="HL673" s="28"/>
      <c r="HM673" s="28"/>
      <c r="HN673" s="28"/>
      <c r="HO673" s="28"/>
      <c r="HP673" s="28"/>
      <c r="HQ673" s="28"/>
      <c r="HR673" s="28"/>
      <c r="HS673" s="28"/>
      <c r="HT673" s="28"/>
      <c r="HU673" s="28"/>
      <c r="HV673" s="28"/>
      <c r="HW673" s="28"/>
      <c r="HX673" s="28"/>
      <c r="HY673" s="28"/>
      <c r="HZ673" s="28"/>
      <c r="IA673" s="28"/>
      <c r="IB673" s="28"/>
      <c r="IC673" s="28"/>
      <c r="ID673" s="28"/>
      <c r="IE673" s="28"/>
      <c r="IF673" s="28"/>
      <c r="IG673" s="28"/>
      <c r="IH673" s="28"/>
      <c r="II673" s="28"/>
      <c r="IJ673" s="28"/>
      <c r="IK673" s="28"/>
      <c r="IL673" s="28"/>
      <c r="IM673" s="28"/>
      <c r="IN673" s="28"/>
      <c r="IO673" s="28"/>
      <c r="IP673" s="28"/>
      <c r="IQ673" s="28"/>
      <c r="IR673" s="28"/>
    </row>
    <row r="674" spans="2:252" x14ac:dyDescent="0.25">
      <c r="B674" s="28"/>
      <c r="C674" s="28"/>
      <c r="D674" s="28"/>
      <c r="E674" s="28"/>
      <c r="F674" s="28"/>
      <c r="G674" s="28"/>
      <c r="H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c r="FY674" s="28"/>
      <c r="FZ674" s="28"/>
      <c r="GA674" s="28"/>
      <c r="GB674" s="28"/>
      <c r="GC674" s="28"/>
      <c r="GD674" s="28"/>
      <c r="GE674" s="28"/>
      <c r="GF674" s="28"/>
      <c r="GG674" s="28"/>
      <c r="GH674" s="28"/>
      <c r="GI674" s="28"/>
      <c r="GJ674" s="28"/>
      <c r="GK674" s="28"/>
      <c r="GL674" s="28"/>
      <c r="GM674" s="28"/>
      <c r="GN674" s="28"/>
      <c r="GO674" s="28"/>
      <c r="GP674" s="28"/>
      <c r="GQ674" s="28"/>
      <c r="GR674" s="28"/>
      <c r="GS674" s="28"/>
      <c r="GT674" s="28"/>
      <c r="GU674" s="28"/>
      <c r="GV674" s="28"/>
      <c r="GW674" s="28"/>
      <c r="GX674" s="28"/>
      <c r="GY674" s="28"/>
      <c r="GZ674" s="28"/>
      <c r="HA674" s="28"/>
      <c r="HB674" s="28"/>
      <c r="HC674" s="28"/>
      <c r="HD674" s="28"/>
      <c r="HE674" s="28"/>
      <c r="HF674" s="28"/>
      <c r="HG674" s="28"/>
      <c r="HH674" s="28"/>
      <c r="HI674" s="28"/>
      <c r="HJ674" s="28"/>
      <c r="HK674" s="28"/>
      <c r="HL674" s="28"/>
      <c r="HM674" s="28"/>
      <c r="HN674" s="28"/>
      <c r="HO674" s="28"/>
      <c r="HP674" s="28"/>
      <c r="HQ674" s="28"/>
      <c r="HR674" s="28"/>
      <c r="HS674" s="28"/>
      <c r="HT674" s="28"/>
      <c r="HU674" s="28"/>
      <c r="HV674" s="28"/>
      <c r="HW674" s="28"/>
      <c r="HX674" s="28"/>
      <c r="HY674" s="28"/>
      <c r="HZ674" s="28"/>
      <c r="IA674" s="28"/>
      <c r="IB674" s="28"/>
      <c r="IC674" s="28"/>
      <c r="ID674" s="28"/>
      <c r="IE674" s="28"/>
      <c r="IF674" s="28"/>
      <c r="IG674" s="28"/>
      <c r="IH674" s="28"/>
      <c r="II674" s="28"/>
      <c r="IJ674" s="28"/>
      <c r="IK674" s="28"/>
      <c r="IL674" s="28"/>
      <c r="IM674" s="28"/>
      <c r="IN674" s="28"/>
      <c r="IO674" s="28"/>
      <c r="IP674" s="28"/>
      <c r="IQ674" s="28"/>
      <c r="IR674" s="28"/>
    </row>
    <row r="675" spans="2:252" x14ac:dyDescent="0.25">
      <c r="B675" s="28"/>
      <c r="C675" s="28"/>
      <c r="D675" s="28"/>
      <c r="E675" s="28"/>
      <c r="F675" s="28"/>
      <c r="G675" s="28"/>
      <c r="H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c r="FY675" s="28"/>
      <c r="FZ675" s="28"/>
      <c r="GA675" s="28"/>
      <c r="GB675" s="28"/>
      <c r="GC675" s="28"/>
      <c r="GD675" s="28"/>
      <c r="GE675" s="28"/>
      <c r="GF675" s="28"/>
      <c r="GG675" s="28"/>
      <c r="GH675" s="28"/>
      <c r="GI675" s="28"/>
      <c r="GJ675" s="28"/>
      <c r="GK675" s="28"/>
      <c r="GL675" s="28"/>
      <c r="GM675" s="28"/>
      <c r="GN675" s="28"/>
      <c r="GO675" s="28"/>
      <c r="GP675" s="28"/>
      <c r="GQ675" s="28"/>
      <c r="GR675" s="28"/>
      <c r="GS675" s="28"/>
      <c r="GT675" s="28"/>
      <c r="GU675" s="28"/>
      <c r="GV675" s="28"/>
      <c r="GW675" s="28"/>
      <c r="GX675" s="28"/>
      <c r="GY675" s="28"/>
      <c r="GZ675" s="28"/>
      <c r="HA675" s="28"/>
      <c r="HB675" s="28"/>
      <c r="HC675" s="28"/>
      <c r="HD675" s="28"/>
      <c r="HE675" s="28"/>
      <c r="HF675" s="28"/>
      <c r="HG675" s="28"/>
      <c r="HH675" s="28"/>
      <c r="HI675" s="28"/>
      <c r="HJ675" s="28"/>
      <c r="HK675" s="28"/>
      <c r="HL675" s="28"/>
      <c r="HM675" s="28"/>
      <c r="HN675" s="28"/>
      <c r="HO675" s="28"/>
      <c r="HP675" s="28"/>
      <c r="HQ675" s="28"/>
      <c r="HR675" s="28"/>
      <c r="HS675" s="28"/>
      <c r="HT675" s="28"/>
      <c r="HU675" s="28"/>
      <c r="HV675" s="28"/>
      <c r="HW675" s="28"/>
      <c r="HX675" s="28"/>
      <c r="HY675" s="28"/>
      <c r="HZ675" s="28"/>
      <c r="IA675" s="28"/>
      <c r="IB675" s="28"/>
      <c r="IC675" s="28"/>
      <c r="ID675" s="28"/>
      <c r="IE675" s="28"/>
      <c r="IF675" s="28"/>
      <c r="IG675" s="28"/>
      <c r="IH675" s="28"/>
      <c r="II675" s="28"/>
      <c r="IJ675" s="28"/>
      <c r="IK675" s="28"/>
      <c r="IL675" s="28"/>
      <c r="IM675" s="28"/>
      <c r="IN675" s="28"/>
      <c r="IO675" s="28"/>
      <c r="IP675" s="28"/>
      <c r="IQ675" s="28"/>
      <c r="IR675" s="28"/>
    </row>
    <row r="676" spans="2:252" x14ac:dyDescent="0.25">
      <c r="B676" s="28"/>
      <c r="C676" s="28"/>
      <c r="D676" s="28"/>
      <c r="E676" s="28"/>
      <c r="F676" s="28"/>
      <c r="G676" s="28"/>
      <c r="H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c r="FY676" s="28"/>
      <c r="FZ676" s="28"/>
      <c r="GA676" s="28"/>
      <c r="GB676" s="28"/>
      <c r="GC676" s="28"/>
      <c r="GD676" s="28"/>
      <c r="GE676" s="28"/>
      <c r="GF676" s="28"/>
      <c r="GG676" s="28"/>
      <c r="GH676" s="28"/>
      <c r="GI676" s="28"/>
      <c r="GJ676" s="28"/>
      <c r="GK676" s="28"/>
      <c r="GL676" s="28"/>
      <c r="GM676" s="28"/>
      <c r="GN676" s="28"/>
      <c r="GO676" s="28"/>
      <c r="GP676" s="28"/>
      <c r="GQ676" s="28"/>
      <c r="GR676" s="28"/>
      <c r="GS676" s="28"/>
      <c r="GT676" s="28"/>
      <c r="GU676" s="28"/>
      <c r="GV676" s="28"/>
      <c r="GW676" s="28"/>
      <c r="GX676" s="28"/>
      <c r="GY676" s="28"/>
      <c r="GZ676" s="28"/>
      <c r="HA676" s="28"/>
      <c r="HB676" s="28"/>
      <c r="HC676" s="28"/>
      <c r="HD676" s="28"/>
      <c r="HE676" s="28"/>
      <c r="HF676" s="28"/>
      <c r="HG676" s="28"/>
      <c r="HH676" s="28"/>
      <c r="HI676" s="28"/>
      <c r="HJ676" s="28"/>
      <c r="HK676" s="28"/>
      <c r="HL676" s="28"/>
      <c r="HM676" s="28"/>
      <c r="HN676" s="28"/>
      <c r="HO676" s="28"/>
      <c r="HP676" s="28"/>
      <c r="HQ676" s="28"/>
      <c r="HR676" s="28"/>
      <c r="HS676" s="28"/>
      <c r="HT676" s="28"/>
      <c r="HU676" s="28"/>
      <c r="HV676" s="28"/>
      <c r="HW676" s="28"/>
      <c r="HX676" s="28"/>
      <c r="HY676" s="28"/>
      <c r="HZ676" s="28"/>
      <c r="IA676" s="28"/>
      <c r="IB676" s="28"/>
      <c r="IC676" s="28"/>
      <c r="ID676" s="28"/>
      <c r="IE676" s="28"/>
      <c r="IF676" s="28"/>
      <c r="IG676" s="28"/>
      <c r="IH676" s="28"/>
      <c r="II676" s="28"/>
      <c r="IJ676" s="28"/>
      <c r="IK676" s="28"/>
      <c r="IL676" s="28"/>
      <c r="IM676" s="28"/>
      <c r="IN676" s="28"/>
      <c r="IO676" s="28"/>
      <c r="IP676" s="28"/>
      <c r="IQ676" s="28"/>
      <c r="IR676" s="28"/>
    </row>
    <row r="677" spans="2:252" x14ac:dyDescent="0.25">
      <c r="B677" s="28"/>
      <c r="C677" s="28"/>
      <c r="D677" s="28"/>
      <c r="E677" s="28"/>
      <c r="F677" s="28"/>
      <c r="G677" s="28"/>
      <c r="H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c r="FY677" s="28"/>
      <c r="FZ677" s="28"/>
      <c r="GA677" s="28"/>
      <c r="GB677" s="28"/>
      <c r="GC677" s="28"/>
      <c r="GD677" s="28"/>
      <c r="GE677" s="28"/>
      <c r="GF677" s="28"/>
      <c r="GG677" s="28"/>
      <c r="GH677" s="28"/>
      <c r="GI677" s="28"/>
      <c r="GJ677" s="28"/>
      <c r="GK677" s="28"/>
      <c r="GL677" s="28"/>
      <c r="GM677" s="28"/>
      <c r="GN677" s="28"/>
      <c r="GO677" s="28"/>
      <c r="GP677" s="28"/>
      <c r="GQ677" s="28"/>
      <c r="GR677" s="28"/>
      <c r="GS677" s="28"/>
      <c r="GT677" s="28"/>
      <c r="GU677" s="28"/>
      <c r="GV677" s="28"/>
      <c r="GW677" s="28"/>
      <c r="GX677" s="28"/>
      <c r="GY677" s="28"/>
      <c r="GZ677" s="28"/>
      <c r="HA677" s="28"/>
      <c r="HB677" s="28"/>
      <c r="HC677" s="28"/>
      <c r="HD677" s="28"/>
      <c r="HE677" s="28"/>
      <c r="HF677" s="28"/>
      <c r="HG677" s="28"/>
      <c r="HH677" s="28"/>
      <c r="HI677" s="28"/>
      <c r="HJ677" s="28"/>
      <c r="HK677" s="28"/>
      <c r="HL677" s="28"/>
      <c r="HM677" s="28"/>
      <c r="HN677" s="28"/>
      <c r="HO677" s="28"/>
      <c r="HP677" s="28"/>
      <c r="HQ677" s="28"/>
      <c r="HR677" s="28"/>
      <c r="HS677" s="28"/>
      <c r="HT677" s="28"/>
      <c r="HU677" s="28"/>
      <c r="HV677" s="28"/>
      <c r="HW677" s="28"/>
      <c r="HX677" s="28"/>
      <c r="HY677" s="28"/>
      <c r="HZ677" s="28"/>
      <c r="IA677" s="28"/>
      <c r="IB677" s="28"/>
      <c r="IC677" s="28"/>
      <c r="ID677" s="28"/>
      <c r="IE677" s="28"/>
      <c r="IF677" s="28"/>
      <c r="IG677" s="28"/>
      <c r="IH677" s="28"/>
      <c r="II677" s="28"/>
      <c r="IJ677" s="28"/>
      <c r="IK677" s="28"/>
      <c r="IL677" s="28"/>
      <c r="IM677" s="28"/>
      <c r="IN677" s="28"/>
      <c r="IO677" s="28"/>
      <c r="IP677" s="28"/>
      <c r="IQ677" s="28"/>
      <c r="IR677" s="28"/>
    </row>
    <row r="678" spans="2:252" x14ac:dyDescent="0.25">
      <c r="B678" s="28"/>
      <c r="C678" s="28"/>
      <c r="D678" s="28"/>
      <c r="E678" s="28"/>
      <c r="F678" s="28"/>
      <c r="G678" s="28"/>
      <c r="H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c r="FY678" s="28"/>
      <c r="FZ678" s="28"/>
      <c r="GA678" s="28"/>
      <c r="GB678" s="28"/>
      <c r="GC678" s="28"/>
      <c r="GD678" s="28"/>
      <c r="GE678" s="28"/>
      <c r="GF678" s="28"/>
      <c r="GG678" s="28"/>
      <c r="GH678" s="28"/>
      <c r="GI678" s="28"/>
      <c r="GJ678" s="28"/>
      <c r="GK678" s="28"/>
      <c r="GL678" s="28"/>
      <c r="GM678" s="28"/>
      <c r="GN678" s="28"/>
      <c r="GO678" s="28"/>
      <c r="GP678" s="28"/>
      <c r="GQ678" s="28"/>
      <c r="GR678" s="28"/>
      <c r="GS678" s="28"/>
      <c r="GT678" s="28"/>
      <c r="GU678" s="28"/>
      <c r="GV678" s="28"/>
      <c r="GW678" s="28"/>
      <c r="GX678" s="28"/>
      <c r="GY678" s="28"/>
      <c r="GZ678" s="28"/>
      <c r="HA678" s="28"/>
      <c r="HB678" s="28"/>
      <c r="HC678" s="28"/>
      <c r="HD678" s="28"/>
      <c r="HE678" s="28"/>
      <c r="HF678" s="28"/>
      <c r="HG678" s="28"/>
      <c r="HH678" s="28"/>
      <c r="HI678" s="28"/>
      <c r="HJ678" s="28"/>
      <c r="HK678" s="28"/>
      <c r="HL678" s="28"/>
      <c r="HM678" s="28"/>
      <c r="HN678" s="28"/>
      <c r="HO678" s="28"/>
      <c r="HP678" s="28"/>
      <c r="HQ678" s="28"/>
      <c r="HR678" s="28"/>
      <c r="HS678" s="28"/>
      <c r="HT678" s="28"/>
      <c r="HU678" s="28"/>
      <c r="HV678" s="28"/>
      <c r="HW678" s="28"/>
      <c r="HX678" s="28"/>
      <c r="HY678" s="28"/>
      <c r="HZ678" s="28"/>
      <c r="IA678" s="28"/>
      <c r="IB678" s="28"/>
      <c r="IC678" s="28"/>
      <c r="ID678" s="28"/>
      <c r="IE678" s="28"/>
      <c r="IF678" s="28"/>
      <c r="IG678" s="28"/>
      <c r="IH678" s="28"/>
      <c r="II678" s="28"/>
      <c r="IJ678" s="28"/>
      <c r="IK678" s="28"/>
      <c r="IL678" s="28"/>
      <c r="IM678" s="28"/>
      <c r="IN678" s="28"/>
      <c r="IO678" s="28"/>
      <c r="IP678" s="28"/>
      <c r="IQ678" s="28"/>
      <c r="IR678" s="28"/>
    </row>
    <row r="679" spans="2:252" x14ac:dyDescent="0.25">
      <c r="B679" s="28"/>
      <c r="C679" s="28"/>
      <c r="D679" s="28"/>
      <c r="E679" s="28"/>
      <c r="F679" s="28"/>
      <c r="G679" s="28"/>
      <c r="H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c r="FY679" s="28"/>
      <c r="FZ679" s="28"/>
      <c r="GA679" s="28"/>
      <c r="GB679" s="28"/>
      <c r="GC679" s="28"/>
      <c r="GD679" s="28"/>
      <c r="GE679" s="28"/>
      <c r="GF679" s="28"/>
      <c r="GG679" s="28"/>
      <c r="GH679" s="28"/>
      <c r="GI679" s="28"/>
      <c r="GJ679" s="28"/>
      <c r="GK679" s="28"/>
      <c r="GL679" s="28"/>
      <c r="GM679" s="28"/>
      <c r="GN679" s="28"/>
      <c r="GO679" s="28"/>
      <c r="GP679" s="28"/>
      <c r="GQ679" s="28"/>
      <c r="GR679" s="28"/>
      <c r="GS679" s="28"/>
      <c r="GT679" s="28"/>
      <c r="GU679" s="28"/>
      <c r="GV679" s="28"/>
      <c r="GW679" s="28"/>
      <c r="GX679" s="28"/>
      <c r="GY679" s="28"/>
      <c r="GZ679" s="28"/>
      <c r="HA679" s="28"/>
      <c r="HB679" s="28"/>
      <c r="HC679" s="28"/>
      <c r="HD679" s="28"/>
      <c r="HE679" s="28"/>
      <c r="HF679" s="28"/>
      <c r="HG679" s="28"/>
      <c r="HH679" s="28"/>
      <c r="HI679" s="28"/>
      <c r="HJ679" s="28"/>
      <c r="HK679" s="28"/>
      <c r="HL679" s="28"/>
      <c r="HM679" s="28"/>
      <c r="HN679" s="28"/>
      <c r="HO679" s="28"/>
      <c r="HP679" s="28"/>
      <c r="HQ679" s="28"/>
      <c r="HR679" s="28"/>
      <c r="HS679" s="28"/>
      <c r="HT679" s="28"/>
      <c r="HU679" s="28"/>
      <c r="HV679" s="28"/>
      <c r="HW679" s="28"/>
      <c r="HX679" s="28"/>
      <c r="HY679" s="28"/>
      <c r="HZ679" s="28"/>
      <c r="IA679" s="28"/>
      <c r="IB679" s="28"/>
      <c r="IC679" s="28"/>
      <c r="ID679" s="28"/>
      <c r="IE679" s="28"/>
      <c r="IF679" s="28"/>
      <c r="IG679" s="28"/>
      <c r="IH679" s="28"/>
      <c r="II679" s="28"/>
      <c r="IJ679" s="28"/>
      <c r="IK679" s="28"/>
      <c r="IL679" s="28"/>
      <c r="IM679" s="28"/>
      <c r="IN679" s="28"/>
      <c r="IO679" s="28"/>
      <c r="IP679" s="28"/>
      <c r="IQ679" s="28"/>
      <c r="IR679" s="28"/>
    </row>
    <row r="680" spans="2:252" x14ac:dyDescent="0.25">
      <c r="B680" s="28"/>
      <c r="C680" s="28"/>
      <c r="D680" s="28"/>
      <c r="E680" s="28"/>
      <c r="F680" s="28"/>
      <c r="G680" s="28"/>
      <c r="H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c r="FY680" s="28"/>
      <c r="FZ680" s="28"/>
      <c r="GA680" s="28"/>
      <c r="GB680" s="28"/>
      <c r="GC680" s="28"/>
      <c r="GD680" s="28"/>
      <c r="GE680" s="28"/>
      <c r="GF680" s="28"/>
      <c r="GG680" s="28"/>
      <c r="GH680" s="28"/>
      <c r="GI680" s="28"/>
      <c r="GJ680" s="28"/>
      <c r="GK680" s="28"/>
      <c r="GL680" s="28"/>
      <c r="GM680" s="28"/>
      <c r="GN680" s="28"/>
      <c r="GO680" s="28"/>
      <c r="GP680" s="28"/>
      <c r="GQ680" s="28"/>
      <c r="GR680" s="28"/>
      <c r="GS680" s="28"/>
      <c r="GT680" s="28"/>
      <c r="GU680" s="28"/>
      <c r="GV680" s="28"/>
      <c r="GW680" s="28"/>
      <c r="GX680" s="28"/>
      <c r="GY680" s="28"/>
      <c r="GZ680" s="28"/>
      <c r="HA680" s="28"/>
      <c r="HB680" s="28"/>
      <c r="HC680" s="28"/>
      <c r="HD680" s="28"/>
      <c r="HE680" s="28"/>
      <c r="HF680" s="28"/>
      <c r="HG680" s="28"/>
      <c r="HH680" s="28"/>
      <c r="HI680" s="28"/>
      <c r="HJ680" s="28"/>
      <c r="HK680" s="28"/>
      <c r="HL680" s="28"/>
      <c r="HM680" s="28"/>
      <c r="HN680" s="28"/>
      <c r="HO680" s="28"/>
      <c r="HP680" s="28"/>
      <c r="HQ680" s="28"/>
      <c r="HR680" s="28"/>
      <c r="HS680" s="28"/>
      <c r="HT680" s="28"/>
      <c r="HU680" s="28"/>
      <c r="HV680" s="28"/>
      <c r="HW680" s="28"/>
      <c r="HX680" s="28"/>
      <c r="HY680" s="28"/>
      <c r="HZ680" s="28"/>
      <c r="IA680" s="28"/>
      <c r="IB680" s="28"/>
      <c r="IC680" s="28"/>
      <c r="ID680" s="28"/>
      <c r="IE680" s="28"/>
      <c r="IF680" s="28"/>
      <c r="IG680" s="28"/>
      <c r="IH680" s="28"/>
      <c r="II680" s="28"/>
      <c r="IJ680" s="28"/>
      <c r="IK680" s="28"/>
      <c r="IL680" s="28"/>
      <c r="IM680" s="28"/>
      <c r="IN680" s="28"/>
      <c r="IO680" s="28"/>
      <c r="IP680" s="28"/>
      <c r="IQ680" s="28"/>
      <c r="IR680" s="28"/>
    </row>
    <row r="681" spans="2:252" x14ac:dyDescent="0.25">
      <c r="B681" s="28"/>
      <c r="C681" s="28"/>
      <c r="D681" s="28"/>
      <c r="E681" s="28"/>
      <c r="F681" s="28"/>
      <c r="G681" s="28"/>
      <c r="H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c r="FY681" s="28"/>
      <c r="FZ681" s="28"/>
      <c r="GA681" s="28"/>
      <c r="GB681" s="28"/>
      <c r="GC681" s="28"/>
      <c r="GD681" s="28"/>
      <c r="GE681" s="28"/>
      <c r="GF681" s="28"/>
      <c r="GG681" s="28"/>
      <c r="GH681" s="28"/>
      <c r="GI681" s="28"/>
      <c r="GJ681" s="28"/>
      <c r="GK681" s="28"/>
      <c r="GL681" s="28"/>
      <c r="GM681" s="28"/>
      <c r="GN681" s="28"/>
      <c r="GO681" s="28"/>
      <c r="GP681" s="28"/>
      <c r="GQ681" s="28"/>
      <c r="GR681" s="28"/>
      <c r="GS681" s="28"/>
      <c r="GT681" s="28"/>
      <c r="GU681" s="28"/>
      <c r="GV681" s="28"/>
      <c r="GW681" s="28"/>
      <c r="GX681" s="28"/>
      <c r="GY681" s="28"/>
      <c r="GZ681" s="28"/>
      <c r="HA681" s="28"/>
      <c r="HB681" s="28"/>
      <c r="HC681" s="28"/>
      <c r="HD681" s="28"/>
      <c r="HE681" s="28"/>
      <c r="HF681" s="28"/>
      <c r="HG681" s="28"/>
      <c r="HH681" s="28"/>
      <c r="HI681" s="28"/>
      <c r="HJ681" s="28"/>
      <c r="HK681" s="28"/>
      <c r="HL681" s="28"/>
      <c r="HM681" s="28"/>
      <c r="HN681" s="28"/>
      <c r="HO681" s="28"/>
      <c r="HP681" s="28"/>
      <c r="HQ681" s="28"/>
      <c r="HR681" s="28"/>
      <c r="HS681" s="28"/>
      <c r="HT681" s="28"/>
      <c r="HU681" s="28"/>
      <c r="HV681" s="28"/>
      <c r="HW681" s="28"/>
      <c r="HX681" s="28"/>
      <c r="HY681" s="28"/>
      <c r="HZ681" s="28"/>
      <c r="IA681" s="28"/>
      <c r="IB681" s="28"/>
      <c r="IC681" s="28"/>
      <c r="ID681" s="28"/>
      <c r="IE681" s="28"/>
      <c r="IF681" s="28"/>
      <c r="IG681" s="28"/>
      <c r="IH681" s="28"/>
      <c r="II681" s="28"/>
      <c r="IJ681" s="28"/>
      <c r="IK681" s="28"/>
      <c r="IL681" s="28"/>
      <c r="IM681" s="28"/>
      <c r="IN681" s="28"/>
      <c r="IO681" s="28"/>
      <c r="IP681" s="28"/>
      <c r="IQ681" s="28"/>
      <c r="IR681" s="28"/>
    </row>
    <row r="682" spans="2:252" x14ac:dyDescent="0.25">
      <c r="B682" s="28"/>
      <c r="C682" s="28"/>
      <c r="D682" s="28"/>
      <c r="E682" s="28"/>
      <c r="F682" s="28"/>
      <c r="G682" s="28"/>
      <c r="H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c r="FY682" s="28"/>
      <c r="FZ682" s="28"/>
      <c r="GA682" s="28"/>
      <c r="GB682" s="28"/>
      <c r="GC682" s="28"/>
      <c r="GD682" s="28"/>
      <c r="GE682" s="28"/>
      <c r="GF682" s="28"/>
      <c r="GG682" s="28"/>
      <c r="GH682" s="28"/>
      <c r="GI682" s="28"/>
      <c r="GJ682" s="28"/>
      <c r="GK682" s="28"/>
      <c r="GL682" s="28"/>
      <c r="GM682" s="28"/>
      <c r="GN682" s="28"/>
      <c r="GO682" s="28"/>
      <c r="GP682" s="28"/>
      <c r="GQ682" s="28"/>
      <c r="GR682" s="28"/>
      <c r="GS682" s="28"/>
      <c r="GT682" s="28"/>
      <c r="GU682" s="28"/>
      <c r="GV682" s="28"/>
      <c r="GW682" s="28"/>
      <c r="GX682" s="28"/>
      <c r="GY682" s="28"/>
      <c r="GZ682" s="28"/>
      <c r="HA682" s="28"/>
      <c r="HB682" s="28"/>
      <c r="HC682" s="28"/>
      <c r="HD682" s="28"/>
      <c r="HE682" s="28"/>
      <c r="HF682" s="28"/>
      <c r="HG682" s="28"/>
      <c r="HH682" s="28"/>
      <c r="HI682" s="28"/>
      <c r="HJ682" s="28"/>
      <c r="HK682" s="28"/>
      <c r="HL682" s="28"/>
      <c r="HM682" s="28"/>
      <c r="HN682" s="28"/>
      <c r="HO682" s="28"/>
      <c r="HP682" s="28"/>
      <c r="HQ682" s="28"/>
      <c r="HR682" s="28"/>
      <c r="HS682" s="28"/>
      <c r="HT682" s="28"/>
      <c r="HU682" s="28"/>
      <c r="HV682" s="28"/>
      <c r="HW682" s="28"/>
      <c r="HX682" s="28"/>
      <c r="HY682" s="28"/>
      <c r="HZ682" s="28"/>
      <c r="IA682" s="28"/>
      <c r="IB682" s="28"/>
      <c r="IC682" s="28"/>
      <c r="ID682" s="28"/>
      <c r="IE682" s="28"/>
      <c r="IF682" s="28"/>
      <c r="IG682" s="28"/>
      <c r="IH682" s="28"/>
      <c r="II682" s="28"/>
      <c r="IJ682" s="28"/>
      <c r="IK682" s="28"/>
      <c r="IL682" s="28"/>
      <c r="IM682" s="28"/>
      <c r="IN682" s="28"/>
      <c r="IO682" s="28"/>
      <c r="IP682" s="28"/>
      <c r="IQ682" s="28"/>
      <c r="IR682" s="28"/>
    </row>
    <row r="683" spans="2:252" x14ac:dyDescent="0.25">
      <c r="B683" s="28"/>
      <c r="C683" s="28"/>
      <c r="D683" s="28"/>
      <c r="E683" s="28"/>
      <c r="F683" s="28"/>
      <c r="G683" s="28"/>
      <c r="H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c r="FY683" s="28"/>
      <c r="FZ683" s="28"/>
      <c r="GA683" s="28"/>
      <c r="GB683" s="28"/>
      <c r="GC683" s="28"/>
      <c r="GD683" s="28"/>
      <c r="GE683" s="28"/>
      <c r="GF683" s="28"/>
      <c r="GG683" s="28"/>
      <c r="GH683" s="28"/>
      <c r="GI683" s="28"/>
      <c r="GJ683" s="28"/>
      <c r="GK683" s="28"/>
      <c r="GL683" s="28"/>
      <c r="GM683" s="28"/>
      <c r="GN683" s="28"/>
      <c r="GO683" s="28"/>
      <c r="GP683" s="28"/>
      <c r="GQ683" s="28"/>
      <c r="GR683" s="28"/>
      <c r="GS683" s="28"/>
      <c r="GT683" s="28"/>
      <c r="GU683" s="28"/>
      <c r="GV683" s="28"/>
      <c r="GW683" s="28"/>
      <c r="GX683" s="28"/>
      <c r="GY683" s="28"/>
      <c r="GZ683" s="28"/>
      <c r="HA683" s="28"/>
      <c r="HB683" s="28"/>
      <c r="HC683" s="28"/>
      <c r="HD683" s="28"/>
      <c r="HE683" s="28"/>
      <c r="HF683" s="28"/>
      <c r="HG683" s="28"/>
      <c r="HH683" s="28"/>
      <c r="HI683" s="28"/>
      <c r="HJ683" s="28"/>
      <c r="HK683" s="28"/>
      <c r="HL683" s="28"/>
      <c r="HM683" s="28"/>
      <c r="HN683" s="28"/>
      <c r="HO683" s="28"/>
      <c r="HP683" s="28"/>
      <c r="HQ683" s="28"/>
      <c r="HR683" s="28"/>
      <c r="HS683" s="28"/>
      <c r="HT683" s="28"/>
      <c r="HU683" s="28"/>
      <c r="HV683" s="28"/>
      <c r="HW683" s="28"/>
      <c r="HX683" s="28"/>
      <c r="HY683" s="28"/>
      <c r="HZ683" s="28"/>
      <c r="IA683" s="28"/>
      <c r="IB683" s="28"/>
      <c r="IC683" s="28"/>
      <c r="ID683" s="28"/>
      <c r="IE683" s="28"/>
      <c r="IF683" s="28"/>
      <c r="IG683" s="28"/>
      <c r="IH683" s="28"/>
      <c r="II683" s="28"/>
      <c r="IJ683" s="28"/>
      <c r="IK683" s="28"/>
      <c r="IL683" s="28"/>
      <c r="IM683" s="28"/>
      <c r="IN683" s="28"/>
      <c r="IO683" s="28"/>
      <c r="IP683" s="28"/>
      <c r="IQ683" s="28"/>
      <c r="IR683" s="28"/>
    </row>
    <row r="684" spans="2:252" x14ac:dyDescent="0.25">
      <c r="B684" s="28"/>
      <c r="C684" s="28"/>
      <c r="D684" s="28"/>
      <c r="E684" s="28"/>
      <c r="F684" s="28"/>
      <c r="G684" s="28"/>
      <c r="H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c r="FY684" s="28"/>
      <c r="FZ684" s="28"/>
      <c r="GA684" s="28"/>
      <c r="GB684" s="28"/>
      <c r="GC684" s="28"/>
      <c r="GD684" s="28"/>
      <c r="GE684" s="28"/>
      <c r="GF684" s="28"/>
      <c r="GG684" s="28"/>
      <c r="GH684" s="28"/>
      <c r="GI684" s="28"/>
      <c r="GJ684" s="28"/>
      <c r="GK684" s="28"/>
      <c r="GL684" s="28"/>
      <c r="GM684" s="28"/>
      <c r="GN684" s="28"/>
      <c r="GO684" s="28"/>
      <c r="GP684" s="28"/>
      <c r="GQ684" s="28"/>
      <c r="GR684" s="28"/>
      <c r="GS684" s="28"/>
      <c r="GT684" s="28"/>
      <c r="GU684" s="28"/>
      <c r="GV684" s="28"/>
      <c r="GW684" s="28"/>
      <c r="GX684" s="28"/>
      <c r="GY684" s="28"/>
      <c r="GZ684" s="28"/>
      <c r="HA684" s="28"/>
      <c r="HB684" s="28"/>
      <c r="HC684" s="28"/>
      <c r="HD684" s="28"/>
      <c r="HE684" s="28"/>
      <c r="HF684" s="28"/>
      <c r="HG684" s="28"/>
      <c r="HH684" s="28"/>
      <c r="HI684" s="28"/>
      <c r="HJ684" s="28"/>
      <c r="HK684" s="28"/>
      <c r="HL684" s="28"/>
      <c r="HM684" s="28"/>
      <c r="HN684" s="28"/>
      <c r="HO684" s="28"/>
      <c r="HP684" s="28"/>
      <c r="HQ684" s="28"/>
      <c r="HR684" s="28"/>
      <c r="HS684" s="28"/>
      <c r="HT684" s="28"/>
      <c r="HU684" s="28"/>
      <c r="HV684" s="28"/>
      <c r="HW684" s="28"/>
      <c r="HX684" s="28"/>
      <c r="HY684" s="28"/>
      <c r="HZ684" s="28"/>
      <c r="IA684" s="28"/>
      <c r="IB684" s="28"/>
      <c r="IC684" s="28"/>
      <c r="ID684" s="28"/>
      <c r="IE684" s="28"/>
      <c r="IF684" s="28"/>
      <c r="IG684" s="28"/>
      <c r="IH684" s="28"/>
      <c r="II684" s="28"/>
      <c r="IJ684" s="28"/>
      <c r="IK684" s="28"/>
      <c r="IL684" s="28"/>
      <c r="IM684" s="28"/>
      <c r="IN684" s="28"/>
      <c r="IO684" s="28"/>
      <c r="IP684" s="28"/>
      <c r="IQ684" s="28"/>
      <c r="IR684" s="28"/>
    </row>
    <row r="685" spans="2:252" x14ac:dyDescent="0.25">
      <c r="B685" s="28"/>
      <c r="C685" s="28"/>
      <c r="D685" s="28"/>
      <c r="E685" s="28"/>
      <c r="F685" s="28"/>
      <c r="G685" s="28"/>
      <c r="H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c r="FY685" s="28"/>
      <c r="FZ685" s="28"/>
      <c r="GA685" s="28"/>
      <c r="GB685" s="28"/>
      <c r="GC685" s="28"/>
      <c r="GD685" s="28"/>
      <c r="GE685" s="28"/>
      <c r="GF685" s="28"/>
      <c r="GG685" s="28"/>
      <c r="GH685" s="28"/>
      <c r="GI685" s="28"/>
      <c r="GJ685" s="28"/>
      <c r="GK685" s="28"/>
      <c r="GL685" s="28"/>
      <c r="GM685" s="28"/>
      <c r="GN685" s="28"/>
      <c r="GO685" s="28"/>
      <c r="GP685" s="28"/>
      <c r="GQ685" s="28"/>
      <c r="GR685" s="28"/>
      <c r="GS685" s="28"/>
      <c r="GT685" s="28"/>
      <c r="GU685" s="28"/>
      <c r="GV685" s="28"/>
      <c r="GW685" s="28"/>
      <c r="GX685" s="28"/>
      <c r="GY685" s="28"/>
      <c r="GZ685" s="28"/>
      <c r="HA685" s="28"/>
      <c r="HB685" s="28"/>
      <c r="HC685" s="28"/>
      <c r="HD685" s="28"/>
      <c r="HE685" s="28"/>
      <c r="HF685" s="28"/>
      <c r="HG685" s="28"/>
      <c r="HH685" s="28"/>
      <c r="HI685" s="28"/>
      <c r="HJ685" s="28"/>
      <c r="HK685" s="28"/>
      <c r="HL685" s="28"/>
      <c r="HM685" s="28"/>
      <c r="HN685" s="28"/>
      <c r="HO685" s="28"/>
      <c r="HP685" s="28"/>
      <c r="HQ685" s="28"/>
      <c r="HR685" s="28"/>
      <c r="HS685" s="28"/>
      <c r="HT685" s="28"/>
      <c r="HU685" s="28"/>
      <c r="HV685" s="28"/>
      <c r="HW685" s="28"/>
      <c r="HX685" s="28"/>
      <c r="HY685" s="28"/>
      <c r="HZ685" s="28"/>
      <c r="IA685" s="28"/>
      <c r="IB685" s="28"/>
      <c r="IC685" s="28"/>
      <c r="ID685" s="28"/>
      <c r="IE685" s="28"/>
      <c r="IF685" s="28"/>
      <c r="IG685" s="28"/>
      <c r="IH685" s="28"/>
      <c r="II685" s="28"/>
      <c r="IJ685" s="28"/>
      <c r="IK685" s="28"/>
      <c r="IL685" s="28"/>
      <c r="IM685" s="28"/>
      <c r="IN685" s="28"/>
      <c r="IO685" s="28"/>
      <c r="IP685" s="28"/>
      <c r="IQ685" s="28"/>
      <c r="IR685" s="28"/>
    </row>
    <row r="686" spans="2:252" x14ac:dyDescent="0.25">
      <c r="B686" s="28"/>
      <c r="C686" s="28"/>
      <c r="D686" s="28"/>
      <c r="E686" s="28"/>
      <c r="F686" s="28"/>
      <c r="G686" s="28"/>
      <c r="H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c r="FY686" s="28"/>
      <c r="FZ686" s="28"/>
      <c r="GA686" s="28"/>
      <c r="GB686" s="28"/>
      <c r="GC686" s="28"/>
      <c r="GD686" s="28"/>
      <c r="GE686" s="28"/>
      <c r="GF686" s="28"/>
      <c r="GG686" s="28"/>
      <c r="GH686" s="28"/>
      <c r="GI686" s="28"/>
      <c r="GJ686" s="28"/>
      <c r="GK686" s="28"/>
      <c r="GL686" s="28"/>
      <c r="GM686" s="28"/>
      <c r="GN686" s="28"/>
      <c r="GO686" s="28"/>
      <c r="GP686" s="28"/>
      <c r="GQ686" s="28"/>
      <c r="GR686" s="28"/>
      <c r="GS686" s="28"/>
      <c r="GT686" s="28"/>
      <c r="GU686" s="28"/>
      <c r="GV686" s="28"/>
      <c r="GW686" s="28"/>
      <c r="GX686" s="28"/>
      <c r="GY686" s="28"/>
      <c r="GZ686" s="28"/>
      <c r="HA686" s="28"/>
      <c r="HB686" s="28"/>
      <c r="HC686" s="28"/>
      <c r="HD686" s="28"/>
      <c r="HE686" s="28"/>
      <c r="HF686" s="28"/>
      <c r="HG686" s="28"/>
      <c r="HH686" s="28"/>
      <c r="HI686" s="28"/>
      <c r="HJ686" s="28"/>
      <c r="HK686" s="28"/>
      <c r="HL686" s="28"/>
      <c r="HM686" s="28"/>
      <c r="HN686" s="28"/>
      <c r="HO686" s="28"/>
      <c r="HP686" s="28"/>
      <c r="HQ686" s="28"/>
      <c r="HR686" s="28"/>
      <c r="HS686" s="28"/>
      <c r="HT686" s="28"/>
      <c r="HU686" s="28"/>
      <c r="HV686" s="28"/>
      <c r="HW686" s="28"/>
      <c r="HX686" s="28"/>
      <c r="HY686" s="28"/>
      <c r="HZ686" s="28"/>
      <c r="IA686" s="28"/>
      <c r="IB686" s="28"/>
      <c r="IC686" s="28"/>
      <c r="ID686" s="28"/>
      <c r="IE686" s="28"/>
      <c r="IF686" s="28"/>
      <c r="IG686" s="28"/>
      <c r="IH686" s="28"/>
      <c r="II686" s="28"/>
      <c r="IJ686" s="28"/>
      <c r="IK686" s="28"/>
      <c r="IL686" s="28"/>
      <c r="IM686" s="28"/>
      <c r="IN686" s="28"/>
      <c r="IO686" s="28"/>
      <c r="IP686" s="28"/>
      <c r="IQ686" s="28"/>
      <c r="IR686" s="28"/>
    </row>
    <row r="687" spans="2:252" x14ac:dyDescent="0.25">
      <c r="B687" s="28"/>
      <c r="C687" s="28"/>
      <c r="D687" s="28"/>
      <c r="E687" s="28"/>
      <c r="F687" s="28"/>
      <c r="G687" s="28"/>
      <c r="H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c r="FY687" s="28"/>
      <c r="FZ687" s="28"/>
      <c r="GA687" s="28"/>
      <c r="GB687" s="28"/>
      <c r="GC687" s="28"/>
      <c r="GD687" s="28"/>
      <c r="GE687" s="28"/>
      <c r="GF687" s="28"/>
      <c r="GG687" s="28"/>
      <c r="GH687" s="28"/>
      <c r="GI687" s="28"/>
      <c r="GJ687" s="28"/>
      <c r="GK687" s="28"/>
      <c r="GL687" s="28"/>
      <c r="GM687" s="28"/>
      <c r="GN687" s="28"/>
      <c r="GO687" s="28"/>
      <c r="GP687" s="28"/>
      <c r="GQ687" s="28"/>
      <c r="GR687" s="28"/>
      <c r="GS687" s="28"/>
      <c r="GT687" s="28"/>
      <c r="GU687" s="28"/>
      <c r="GV687" s="28"/>
      <c r="GW687" s="28"/>
      <c r="GX687" s="28"/>
      <c r="GY687" s="28"/>
      <c r="GZ687" s="28"/>
      <c r="HA687" s="28"/>
      <c r="HB687" s="28"/>
      <c r="HC687" s="28"/>
      <c r="HD687" s="28"/>
      <c r="HE687" s="28"/>
      <c r="HF687" s="28"/>
      <c r="HG687" s="28"/>
      <c r="HH687" s="28"/>
      <c r="HI687" s="28"/>
      <c r="HJ687" s="28"/>
      <c r="HK687" s="28"/>
      <c r="HL687" s="28"/>
      <c r="HM687" s="28"/>
      <c r="HN687" s="28"/>
      <c r="HO687" s="28"/>
      <c r="HP687" s="28"/>
      <c r="HQ687" s="28"/>
      <c r="HR687" s="28"/>
      <c r="HS687" s="28"/>
      <c r="HT687" s="28"/>
      <c r="HU687" s="28"/>
      <c r="HV687" s="28"/>
      <c r="HW687" s="28"/>
      <c r="HX687" s="28"/>
      <c r="HY687" s="28"/>
      <c r="HZ687" s="28"/>
      <c r="IA687" s="28"/>
      <c r="IB687" s="28"/>
      <c r="IC687" s="28"/>
      <c r="ID687" s="28"/>
      <c r="IE687" s="28"/>
      <c r="IF687" s="28"/>
      <c r="IG687" s="28"/>
      <c r="IH687" s="28"/>
      <c r="II687" s="28"/>
      <c r="IJ687" s="28"/>
      <c r="IK687" s="28"/>
      <c r="IL687" s="28"/>
      <c r="IM687" s="28"/>
      <c r="IN687" s="28"/>
      <c r="IO687" s="28"/>
      <c r="IP687" s="28"/>
      <c r="IQ687" s="28"/>
      <c r="IR687" s="28"/>
    </row>
    <row r="688" spans="2:252" x14ac:dyDescent="0.25">
      <c r="B688" s="28"/>
      <c r="C688" s="28"/>
      <c r="D688" s="28"/>
      <c r="E688" s="28"/>
      <c r="F688" s="28"/>
      <c r="G688" s="28"/>
      <c r="H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c r="FY688" s="28"/>
      <c r="FZ688" s="28"/>
      <c r="GA688" s="28"/>
      <c r="GB688" s="28"/>
      <c r="GC688" s="28"/>
      <c r="GD688" s="28"/>
      <c r="GE688" s="28"/>
      <c r="GF688" s="28"/>
      <c r="GG688" s="28"/>
      <c r="GH688" s="28"/>
      <c r="GI688" s="28"/>
      <c r="GJ688" s="28"/>
      <c r="GK688" s="28"/>
      <c r="GL688" s="28"/>
      <c r="GM688" s="28"/>
      <c r="GN688" s="28"/>
      <c r="GO688" s="28"/>
      <c r="GP688" s="28"/>
      <c r="GQ688" s="28"/>
      <c r="GR688" s="28"/>
      <c r="GS688" s="28"/>
      <c r="GT688" s="28"/>
      <c r="GU688" s="28"/>
      <c r="GV688" s="28"/>
      <c r="GW688" s="28"/>
      <c r="GX688" s="28"/>
      <c r="GY688" s="28"/>
      <c r="GZ688" s="28"/>
      <c r="HA688" s="28"/>
      <c r="HB688" s="28"/>
      <c r="HC688" s="28"/>
      <c r="HD688" s="28"/>
      <c r="HE688" s="28"/>
      <c r="HF688" s="28"/>
      <c r="HG688" s="28"/>
      <c r="HH688" s="28"/>
      <c r="HI688" s="28"/>
      <c r="HJ688" s="28"/>
      <c r="HK688" s="28"/>
      <c r="HL688" s="28"/>
      <c r="HM688" s="28"/>
      <c r="HN688" s="28"/>
      <c r="HO688" s="28"/>
      <c r="HP688" s="28"/>
      <c r="HQ688" s="28"/>
      <c r="HR688" s="28"/>
      <c r="HS688" s="28"/>
      <c r="HT688" s="28"/>
      <c r="HU688" s="28"/>
      <c r="HV688" s="28"/>
      <c r="HW688" s="28"/>
      <c r="HX688" s="28"/>
      <c r="HY688" s="28"/>
      <c r="HZ688" s="28"/>
      <c r="IA688" s="28"/>
      <c r="IB688" s="28"/>
      <c r="IC688" s="28"/>
      <c r="ID688" s="28"/>
      <c r="IE688" s="28"/>
      <c r="IF688" s="28"/>
      <c r="IG688" s="28"/>
      <c r="IH688" s="28"/>
      <c r="II688" s="28"/>
      <c r="IJ688" s="28"/>
      <c r="IK688" s="28"/>
      <c r="IL688" s="28"/>
      <c r="IM688" s="28"/>
      <c r="IN688" s="28"/>
      <c r="IO688" s="28"/>
      <c r="IP688" s="28"/>
      <c r="IQ688" s="28"/>
      <c r="IR688" s="28"/>
    </row>
    <row r="689" spans="2:252" x14ac:dyDescent="0.25">
      <c r="B689" s="28"/>
      <c r="C689" s="28"/>
      <c r="D689" s="28"/>
      <c r="E689" s="28"/>
      <c r="F689" s="28"/>
      <c r="G689" s="28"/>
      <c r="H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c r="FY689" s="28"/>
      <c r="FZ689" s="28"/>
      <c r="GA689" s="28"/>
      <c r="GB689" s="28"/>
      <c r="GC689" s="28"/>
      <c r="GD689" s="28"/>
      <c r="GE689" s="28"/>
      <c r="GF689" s="28"/>
      <c r="GG689" s="28"/>
      <c r="GH689" s="28"/>
      <c r="GI689" s="28"/>
      <c r="GJ689" s="28"/>
      <c r="GK689" s="28"/>
      <c r="GL689" s="28"/>
      <c r="GM689" s="28"/>
      <c r="GN689" s="28"/>
      <c r="GO689" s="28"/>
      <c r="GP689" s="28"/>
      <c r="GQ689" s="28"/>
      <c r="GR689" s="28"/>
      <c r="GS689" s="28"/>
      <c r="GT689" s="28"/>
      <c r="GU689" s="28"/>
      <c r="GV689" s="28"/>
      <c r="GW689" s="28"/>
      <c r="GX689" s="28"/>
      <c r="GY689" s="28"/>
      <c r="GZ689" s="28"/>
      <c r="HA689" s="28"/>
      <c r="HB689" s="28"/>
      <c r="HC689" s="28"/>
      <c r="HD689" s="28"/>
      <c r="HE689" s="28"/>
      <c r="HF689" s="28"/>
      <c r="HG689" s="28"/>
      <c r="HH689" s="28"/>
      <c r="HI689" s="28"/>
      <c r="HJ689" s="28"/>
      <c r="HK689" s="28"/>
      <c r="HL689" s="28"/>
      <c r="HM689" s="28"/>
      <c r="HN689" s="28"/>
      <c r="HO689" s="28"/>
      <c r="HP689" s="28"/>
      <c r="HQ689" s="28"/>
      <c r="HR689" s="28"/>
      <c r="HS689" s="28"/>
      <c r="HT689" s="28"/>
      <c r="HU689" s="28"/>
      <c r="HV689" s="28"/>
      <c r="HW689" s="28"/>
      <c r="HX689" s="28"/>
      <c r="HY689" s="28"/>
      <c r="HZ689" s="28"/>
      <c r="IA689" s="28"/>
      <c r="IB689" s="28"/>
      <c r="IC689" s="28"/>
      <c r="ID689" s="28"/>
      <c r="IE689" s="28"/>
      <c r="IF689" s="28"/>
      <c r="IG689" s="28"/>
      <c r="IH689" s="28"/>
      <c r="II689" s="28"/>
      <c r="IJ689" s="28"/>
      <c r="IK689" s="28"/>
      <c r="IL689" s="28"/>
      <c r="IM689" s="28"/>
      <c r="IN689" s="28"/>
      <c r="IO689" s="28"/>
      <c r="IP689" s="28"/>
      <c r="IQ689" s="28"/>
      <c r="IR689" s="28"/>
    </row>
    <row r="690" spans="2:252" x14ac:dyDescent="0.25">
      <c r="B690" s="28"/>
      <c r="C690" s="28"/>
      <c r="D690" s="28"/>
      <c r="E690" s="28"/>
      <c r="F690" s="28"/>
      <c r="G690" s="28"/>
      <c r="H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c r="FY690" s="28"/>
      <c r="FZ690" s="28"/>
      <c r="GA690" s="28"/>
      <c r="GB690" s="28"/>
      <c r="GC690" s="28"/>
      <c r="GD690" s="28"/>
      <c r="GE690" s="28"/>
      <c r="GF690" s="28"/>
      <c r="GG690" s="28"/>
      <c r="GH690" s="28"/>
      <c r="GI690" s="28"/>
      <c r="GJ690" s="28"/>
      <c r="GK690" s="28"/>
      <c r="GL690" s="28"/>
      <c r="GM690" s="28"/>
      <c r="GN690" s="28"/>
      <c r="GO690" s="28"/>
      <c r="GP690" s="28"/>
      <c r="GQ690" s="28"/>
      <c r="GR690" s="28"/>
      <c r="GS690" s="28"/>
      <c r="GT690" s="28"/>
      <c r="GU690" s="28"/>
      <c r="GV690" s="28"/>
      <c r="GW690" s="28"/>
      <c r="GX690" s="28"/>
      <c r="GY690" s="28"/>
      <c r="GZ690" s="28"/>
      <c r="HA690" s="28"/>
      <c r="HB690" s="28"/>
      <c r="HC690" s="28"/>
      <c r="HD690" s="28"/>
      <c r="HE690" s="28"/>
      <c r="HF690" s="28"/>
      <c r="HG690" s="28"/>
      <c r="HH690" s="28"/>
      <c r="HI690" s="28"/>
      <c r="HJ690" s="28"/>
      <c r="HK690" s="28"/>
      <c r="HL690" s="28"/>
      <c r="HM690" s="28"/>
      <c r="HN690" s="28"/>
      <c r="HO690" s="28"/>
      <c r="HP690" s="28"/>
      <c r="HQ690" s="28"/>
      <c r="HR690" s="28"/>
      <c r="HS690" s="28"/>
      <c r="HT690" s="28"/>
      <c r="HU690" s="28"/>
      <c r="HV690" s="28"/>
      <c r="HW690" s="28"/>
      <c r="HX690" s="28"/>
      <c r="HY690" s="28"/>
      <c r="HZ690" s="28"/>
      <c r="IA690" s="28"/>
      <c r="IB690" s="28"/>
      <c r="IC690" s="28"/>
      <c r="ID690" s="28"/>
      <c r="IE690" s="28"/>
      <c r="IF690" s="28"/>
      <c r="IG690" s="28"/>
      <c r="IH690" s="28"/>
      <c r="II690" s="28"/>
      <c r="IJ690" s="28"/>
      <c r="IK690" s="28"/>
      <c r="IL690" s="28"/>
      <c r="IM690" s="28"/>
      <c r="IN690" s="28"/>
      <c r="IO690" s="28"/>
      <c r="IP690" s="28"/>
      <c r="IQ690" s="28"/>
      <c r="IR690" s="28"/>
    </row>
    <row r="691" spans="2:252" x14ac:dyDescent="0.25">
      <c r="B691" s="28"/>
      <c r="C691" s="28"/>
      <c r="D691" s="28"/>
      <c r="E691" s="28"/>
      <c r="F691" s="28"/>
      <c r="G691" s="28"/>
      <c r="H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c r="FY691" s="28"/>
      <c r="FZ691" s="28"/>
      <c r="GA691" s="28"/>
      <c r="GB691" s="28"/>
      <c r="GC691" s="28"/>
      <c r="GD691" s="28"/>
      <c r="GE691" s="28"/>
      <c r="GF691" s="28"/>
      <c r="GG691" s="28"/>
      <c r="GH691" s="28"/>
      <c r="GI691" s="28"/>
      <c r="GJ691" s="28"/>
      <c r="GK691" s="28"/>
      <c r="GL691" s="28"/>
      <c r="GM691" s="28"/>
      <c r="GN691" s="28"/>
      <c r="GO691" s="28"/>
      <c r="GP691" s="28"/>
      <c r="GQ691" s="28"/>
      <c r="GR691" s="28"/>
      <c r="GS691" s="28"/>
      <c r="GT691" s="28"/>
      <c r="GU691" s="28"/>
      <c r="GV691" s="28"/>
      <c r="GW691" s="28"/>
      <c r="GX691" s="28"/>
      <c r="GY691" s="28"/>
      <c r="GZ691" s="28"/>
      <c r="HA691" s="28"/>
      <c r="HB691" s="28"/>
      <c r="HC691" s="28"/>
      <c r="HD691" s="28"/>
      <c r="HE691" s="28"/>
      <c r="HF691" s="28"/>
      <c r="HG691" s="28"/>
      <c r="HH691" s="28"/>
      <c r="HI691" s="28"/>
      <c r="HJ691" s="28"/>
      <c r="HK691" s="28"/>
      <c r="HL691" s="28"/>
      <c r="HM691" s="28"/>
      <c r="HN691" s="28"/>
      <c r="HO691" s="28"/>
      <c r="HP691" s="28"/>
      <c r="HQ691" s="28"/>
      <c r="HR691" s="28"/>
      <c r="HS691" s="28"/>
      <c r="HT691" s="28"/>
      <c r="HU691" s="28"/>
      <c r="HV691" s="28"/>
      <c r="HW691" s="28"/>
      <c r="HX691" s="28"/>
      <c r="HY691" s="28"/>
      <c r="HZ691" s="28"/>
      <c r="IA691" s="28"/>
      <c r="IB691" s="28"/>
      <c r="IC691" s="28"/>
      <c r="ID691" s="28"/>
      <c r="IE691" s="28"/>
      <c r="IF691" s="28"/>
      <c r="IG691" s="28"/>
      <c r="IH691" s="28"/>
      <c r="II691" s="28"/>
      <c r="IJ691" s="28"/>
      <c r="IK691" s="28"/>
      <c r="IL691" s="28"/>
      <c r="IM691" s="28"/>
      <c r="IN691" s="28"/>
      <c r="IO691" s="28"/>
      <c r="IP691" s="28"/>
      <c r="IQ691" s="28"/>
      <c r="IR691" s="28"/>
    </row>
    <row r="692" spans="2:252" x14ac:dyDescent="0.25">
      <c r="B692" s="28"/>
      <c r="C692" s="28"/>
      <c r="D692" s="28"/>
      <c r="E692" s="28"/>
      <c r="F692" s="28"/>
      <c r="G692" s="28"/>
      <c r="H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c r="FY692" s="28"/>
      <c r="FZ692" s="28"/>
      <c r="GA692" s="28"/>
      <c r="GB692" s="28"/>
      <c r="GC692" s="28"/>
      <c r="GD692" s="28"/>
      <c r="GE692" s="28"/>
      <c r="GF692" s="28"/>
      <c r="GG692" s="28"/>
      <c r="GH692" s="28"/>
      <c r="GI692" s="28"/>
      <c r="GJ692" s="28"/>
      <c r="GK692" s="28"/>
      <c r="GL692" s="28"/>
      <c r="GM692" s="28"/>
      <c r="GN692" s="28"/>
      <c r="GO692" s="28"/>
      <c r="GP692" s="28"/>
      <c r="GQ692" s="28"/>
      <c r="GR692" s="28"/>
      <c r="GS692" s="28"/>
      <c r="GT692" s="28"/>
      <c r="GU692" s="28"/>
      <c r="GV692" s="28"/>
      <c r="GW692" s="28"/>
      <c r="GX692" s="28"/>
      <c r="GY692" s="28"/>
      <c r="GZ692" s="28"/>
      <c r="HA692" s="28"/>
      <c r="HB692" s="28"/>
      <c r="HC692" s="28"/>
      <c r="HD692" s="28"/>
      <c r="HE692" s="28"/>
      <c r="HF692" s="28"/>
      <c r="HG692" s="28"/>
      <c r="HH692" s="28"/>
      <c r="HI692" s="28"/>
      <c r="HJ692" s="28"/>
      <c r="HK692" s="28"/>
      <c r="HL692" s="28"/>
      <c r="HM692" s="28"/>
      <c r="HN692" s="28"/>
      <c r="HO692" s="28"/>
      <c r="HP692" s="28"/>
      <c r="HQ692" s="28"/>
      <c r="HR692" s="28"/>
      <c r="HS692" s="28"/>
      <c r="HT692" s="28"/>
      <c r="HU692" s="28"/>
      <c r="HV692" s="28"/>
      <c r="HW692" s="28"/>
      <c r="HX692" s="28"/>
      <c r="HY692" s="28"/>
      <c r="HZ692" s="28"/>
      <c r="IA692" s="28"/>
      <c r="IB692" s="28"/>
      <c r="IC692" s="28"/>
      <c r="ID692" s="28"/>
      <c r="IE692" s="28"/>
      <c r="IF692" s="28"/>
      <c r="IG692" s="28"/>
      <c r="IH692" s="28"/>
      <c r="II692" s="28"/>
      <c r="IJ692" s="28"/>
      <c r="IK692" s="28"/>
      <c r="IL692" s="28"/>
      <c r="IM692" s="28"/>
      <c r="IN692" s="28"/>
      <c r="IO692" s="28"/>
      <c r="IP692" s="28"/>
      <c r="IQ692" s="28"/>
      <c r="IR692" s="28"/>
    </row>
    <row r="693" spans="2:252" x14ac:dyDescent="0.25">
      <c r="B693" s="28"/>
      <c r="C693" s="28"/>
      <c r="D693" s="28"/>
      <c r="E693" s="28"/>
      <c r="F693" s="28"/>
      <c r="G693" s="28"/>
      <c r="H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c r="FY693" s="28"/>
      <c r="FZ693" s="28"/>
      <c r="GA693" s="28"/>
      <c r="GB693" s="28"/>
      <c r="GC693" s="28"/>
      <c r="GD693" s="28"/>
      <c r="GE693" s="28"/>
      <c r="GF693" s="28"/>
      <c r="GG693" s="28"/>
      <c r="GH693" s="28"/>
      <c r="GI693" s="28"/>
      <c r="GJ693" s="28"/>
      <c r="GK693" s="28"/>
      <c r="GL693" s="28"/>
      <c r="GM693" s="28"/>
      <c r="GN693" s="28"/>
      <c r="GO693" s="28"/>
      <c r="GP693" s="28"/>
      <c r="GQ693" s="28"/>
      <c r="GR693" s="28"/>
      <c r="GS693" s="28"/>
      <c r="GT693" s="28"/>
      <c r="GU693" s="28"/>
      <c r="GV693" s="28"/>
      <c r="GW693" s="28"/>
      <c r="GX693" s="28"/>
      <c r="GY693" s="28"/>
      <c r="GZ693" s="28"/>
      <c r="HA693" s="28"/>
      <c r="HB693" s="28"/>
      <c r="HC693" s="28"/>
      <c r="HD693" s="28"/>
      <c r="HE693" s="28"/>
      <c r="HF693" s="28"/>
      <c r="HG693" s="28"/>
      <c r="HH693" s="28"/>
      <c r="HI693" s="28"/>
      <c r="HJ693" s="28"/>
      <c r="HK693" s="28"/>
      <c r="HL693" s="28"/>
      <c r="HM693" s="28"/>
      <c r="HN693" s="28"/>
      <c r="HO693" s="28"/>
      <c r="HP693" s="28"/>
      <c r="HQ693" s="28"/>
      <c r="HR693" s="28"/>
      <c r="HS693" s="28"/>
      <c r="HT693" s="28"/>
      <c r="HU693" s="28"/>
      <c r="HV693" s="28"/>
      <c r="HW693" s="28"/>
      <c r="HX693" s="28"/>
      <c r="HY693" s="28"/>
      <c r="HZ693" s="28"/>
      <c r="IA693" s="28"/>
      <c r="IB693" s="28"/>
      <c r="IC693" s="28"/>
      <c r="ID693" s="28"/>
      <c r="IE693" s="28"/>
      <c r="IF693" s="28"/>
      <c r="IG693" s="28"/>
      <c r="IH693" s="28"/>
      <c r="II693" s="28"/>
      <c r="IJ693" s="28"/>
      <c r="IK693" s="28"/>
      <c r="IL693" s="28"/>
      <c r="IM693" s="28"/>
      <c r="IN693" s="28"/>
      <c r="IO693" s="28"/>
      <c r="IP693" s="28"/>
      <c r="IQ693" s="28"/>
      <c r="IR693" s="28"/>
    </row>
    <row r="694" spans="2:252" x14ac:dyDescent="0.25">
      <c r="B694" s="28"/>
      <c r="C694" s="28"/>
      <c r="D694" s="28"/>
      <c r="E694" s="28"/>
      <c r="F694" s="28"/>
      <c r="G694" s="28"/>
      <c r="H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c r="FY694" s="28"/>
      <c r="FZ694" s="28"/>
      <c r="GA694" s="28"/>
      <c r="GB694" s="28"/>
      <c r="GC694" s="28"/>
      <c r="GD694" s="28"/>
      <c r="GE694" s="28"/>
      <c r="GF694" s="28"/>
      <c r="GG694" s="28"/>
      <c r="GH694" s="28"/>
      <c r="GI694" s="28"/>
      <c r="GJ694" s="28"/>
      <c r="GK694" s="28"/>
      <c r="GL694" s="28"/>
      <c r="GM694" s="28"/>
      <c r="GN694" s="28"/>
      <c r="GO694" s="28"/>
      <c r="GP694" s="28"/>
      <c r="GQ694" s="28"/>
      <c r="GR694" s="28"/>
      <c r="GS694" s="28"/>
      <c r="GT694" s="28"/>
      <c r="GU694" s="28"/>
      <c r="GV694" s="28"/>
      <c r="GW694" s="28"/>
      <c r="GX694" s="28"/>
      <c r="GY694" s="28"/>
      <c r="GZ694" s="28"/>
      <c r="HA694" s="28"/>
      <c r="HB694" s="28"/>
      <c r="HC694" s="28"/>
      <c r="HD694" s="28"/>
      <c r="HE694" s="28"/>
      <c r="HF694" s="28"/>
      <c r="HG694" s="28"/>
      <c r="HH694" s="28"/>
      <c r="HI694" s="28"/>
      <c r="HJ694" s="28"/>
      <c r="HK694" s="28"/>
      <c r="HL694" s="28"/>
      <c r="HM694" s="28"/>
      <c r="HN694" s="28"/>
      <c r="HO694" s="28"/>
      <c r="HP694" s="28"/>
      <c r="HQ694" s="28"/>
      <c r="HR694" s="28"/>
      <c r="HS694" s="28"/>
      <c r="HT694" s="28"/>
      <c r="HU694" s="28"/>
      <c r="HV694" s="28"/>
      <c r="HW694" s="28"/>
      <c r="HX694" s="28"/>
      <c r="HY694" s="28"/>
      <c r="HZ694" s="28"/>
      <c r="IA694" s="28"/>
      <c r="IB694" s="28"/>
      <c r="IC694" s="28"/>
      <c r="ID694" s="28"/>
      <c r="IE694" s="28"/>
      <c r="IF694" s="28"/>
      <c r="IG694" s="28"/>
      <c r="IH694" s="28"/>
      <c r="II694" s="28"/>
      <c r="IJ694" s="28"/>
      <c r="IK694" s="28"/>
      <c r="IL694" s="28"/>
      <c r="IM694" s="28"/>
      <c r="IN694" s="28"/>
      <c r="IO694" s="28"/>
      <c r="IP694" s="28"/>
      <c r="IQ694" s="28"/>
      <c r="IR694" s="28"/>
    </row>
    <row r="695" spans="2:252" x14ac:dyDescent="0.25">
      <c r="B695" s="28"/>
      <c r="C695" s="28"/>
      <c r="D695" s="28"/>
      <c r="E695" s="28"/>
      <c r="F695" s="28"/>
      <c r="G695" s="28"/>
      <c r="H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c r="FY695" s="28"/>
      <c r="FZ695" s="28"/>
      <c r="GA695" s="28"/>
      <c r="GB695" s="28"/>
      <c r="GC695" s="28"/>
      <c r="GD695" s="28"/>
      <c r="GE695" s="28"/>
      <c r="GF695" s="28"/>
      <c r="GG695" s="28"/>
      <c r="GH695" s="28"/>
      <c r="GI695" s="28"/>
      <c r="GJ695" s="28"/>
      <c r="GK695" s="28"/>
      <c r="GL695" s="28"/>
      <c r="GM695" s="28"/>
      <c r="GN695" s="28"/>
      <c r="GO695" s="28"/>
      <c r="GP695" s="28"/>
      <c r="GQ695" s="28"/>
      <c r="GR695" s="28"/>
      <c r="GS695" s="28"/>
      <c r="GT695" s="28"/>
      <c r="GU695" s="28"/>
      <c r="GV695" s="28"/>
      <c r="GW695" s="28"/>
      <c r="GX695" s="28"/>
      <c r="GY695" s="28"/>
      <c r="GZ695" s="28"/>
      <c r="HA695" s="28"/>
      <c r="HB695" s="28"/>
      <c r="HC695" s="28"/>
      <c r="HD695" s="28"/>
      <c r="HE695" s="28"/>
      <c r="HF695" s="28"/>
      <c r="HG695" s="28"/>
      <c r="HH695" s="28"/>
      <c r="HI695" s="28"/>
      <c r="HJ695" s="28"/>
      <c r="HK695" s="28"/>
      <c r="HL695" s="28"/>
      <c r="HM695" s="28"/>
      <c r="HN695" s="28"/>
      <c r="HO695" s="28"/>
      <c r="HP695" s="28"/>
      <c r="HQ695" s="28"/>
      <c r="HR695" s="28"/>
      <c r="HS695" s="28"/>
      <c r="HT695" s="28"/>
      <c r="HU695" s="28"/>
      <c r="HV695" s="28"/>
      <c r="HW695" s="28"/>
      <c r="HX695" s="28"/>
      <c r="HY695" s="28"/>
      <c r="HZ695" s="28"/>
      <c r="IA695" s="28"/>
      <c r="IB695" s="28"/>
      <c r="IC695" s="28"/>
      <c r="ID695" s="28"/>
      <c r="IE695" s="28"/>
      <c r="IF695" s="28"/>
      <c r="IG695" s="28"/>
      <c r="IH695" s="28"/>
      <c r="II695" s="28"/>
      <c r="IJ695" s="28"/>
      <c r="IK695" s="28"/>
      <c r="IL695" s="28"/>
      <c r="IM695" s="28"/>
      <c r="IN695" s="28"/>
      <c r="IO695" s="28"/>
      <c r="IP695" s="28"/>
      <c r="IQ695" s="28"/>
      <c r="IR695" s="28"/>
    </row>
    <row r="696" spans="2:252" x14ac:dyDescent="0.25">
      <c r="B696" s="28"/>
      <c r="C696" s="28"/>
      <c r="D696" s="28"/>
      <c r="E696" s="28"/>
      <c r="F696" s="28"/>
      <c r="G696" s="28"/>
      <c r="H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c r="FY696" s="28"/>
      <c r="FZ696" s="28"/>
      <c r="GA696" s="28"/>
      <c r="GB696" s="28"/>
      <c r="GC696" s="28"/>
      <c r="GD696" s="28"/>
      <c r="GE696" s="28"/>
      <c r="GF696" s="28"/>
      <c r="GG696" s="28"/>
      <c r="GH696" s="28"/>
      <c r="GI696" s="28"/>
      <c r="GJ696" s="28"/>
      <c r="GK696" s="28"/>
      <c r="GL696" s="28"/>
      <c r="GM696" s="28"/>
      <c r="GN696" s="28"/>
      <c r="GO696" s="28"/>
      <c r="GP696" s="28"/>
      <c r="GQ696" s="28"/>
      <c r="GR696" s="28"/>
      <c r="GS696" s="28"/>
      <c r="GT696" s="28"/>
      <c r="GU696" s="28"/>
      <c r="GV696" s="28"/>
      <c r="GW696" s="28"/>
      <c r="GX696" s="28"/>
      <c r="GY696" s="28"/>
      <c r="GZ696" s="28"/>
      <c r="HA696" s="28"/>
      <c r="HB696" s="28"/>
      <c r="HC696" s="28"/>
      <c r="HD696" s="28"/>
      <c r="HE696" s="28"/>
      <c r="HF696" s="28"/>
      <c r="HG696" s="28"/>
      <c r="HH696" s="28"/>
      <c r="HI696" s="28"/>
      <c r="HJ696" s="28"/>
      <c r="HK696" s="28"/>
      <c r="HL696" s="28"/>
      <c r="HM696" s="28"/>
      <c r="HN696" s="28"/>
      <c r="HO696" s="28"/>
      <c r="HP696" s="28"/>
      <c r="HQ696" s="28"/>
      <c r="HR696" s="28"/>
      <c r="HS696" s="28"/>
      <c r="HT696" s="28"/>
      <c r="HU696" s="28"/>
      <c r="HV696" s="28"/>
      <c r="HW696" s="28"/>
      <c r="HX696" s="28"/>
      <c r="HY696" s="28"/>
      <c r="HZ696" s="28"/>
      <c r="IA696" s="28"/>
      <c r="IB696" s="28"/>
      <c r="IC696" s="28"/>
      <c r="ID696" s="28"/>
      <c r="IE696" s="28"/>
      <c r="IF696" s="28"/>
      <c r="IG696" s="28"/>
      <c r="IH696" s="28"/>
      <c r="II696" s="28"/>
      <c r="IJ696" s="28"/>
      <c r="IK696" s="28"/>
      <c r="IL696" s="28"/>
      <c r="IM696" s="28"/>
      <c r="IN696" s="28"/>
      <c r="IO696" s="28"/>
      <c r="IP696" s="28"/>
      <c r="IQ696" s="28"/>
      <c r="IR696" s="28"/>
    </row>
    <row r="697" spans="2:252" x14ac:dyDescent="0.25">
      <c r="B697" s="28"/>
      <c r="C697" s="28"/>
      <c r="D697" s="28"/>
      <c r="E697" s="28"/>
      <c r="F697" s="28"/>
      <c r="G697" s="28"/>
      <c r="H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c r="FY697" s="28"/>
      <c r="FZ697" s="28"/>
      <c r="GA697" s="28"/>
      <c r="GB697" s="28"/>
      <c r="GC697" s="28"/>
      <c r="GD697" s="28"/>
      <c r="GE697" s="28"/>
      <c r="GF697" s="28"/>
      <c r="GG697" s="28"/>
      <c r="GH697" s="28"/>
      <c r="GI697" s="28"/>
      <c r="GJ697" s="28"/>
      <c r="GK697" s="28"/>
      <c r="GL697" s="28"/>
      <c r="GM697" s="28"/>
      <c r="GN697" s="28"/>
      <c r="GO697" s="28"/>
      <c r="GP697" s="28"/>
      <c r="GQ697" s="28"/>
      <c r="GR697" s="28"/>
      <c r="GS697" s="28"/>
      <c r="GT697" s="28"/>
      <c r="GU697" s="28"/>
      <c r="GV697" s="28"/>
      <c r="GW697" s="28"/>
      <c r="GX697" s="28"/>
      <c r="GY697" s="28"/>
      <c r="GZ697" s="28"/>
      <c r="HA697" s="28"/>
      <c r="HB697" s="28"/>
      <c r="HC697" s="28"/>
      <c r="HD697" s="28"/>
      <c r="HE697" s="28"/>
      <c r="HF697" s="28"/>
      <c r="HG697" s="28"/>
      <c r="HH697" s="28"/>
      <c r="HI697" s="28"/>
      <c r="HJ697" s="28"/>
      <c r="HK697" s="28"/>
      <c r="HL697" s="28"/>
      <c r="HM697" s="28"/>
      <c r="HN697" s="28"/>
      <c r="HO697" s="28"/>
      <c r="HP697" s="28"/>
      <c r="HQ697" s="28"/>
      <c r="HR697" s="28"/>
      <c r="HS697" s="28"/>
      <c r="HT697" s="28"/>
      <c r="HU697" s="28"/>
      <c r="HV697" s="28"/>
      <c r="HW697" s="28"/>
      <c r="HX697" s="28"/>
      <c r="HY697" s="28"/>
      <c r="HZ697" s="28"/>
      <c r="IA697" s="28"/>
      <c r="IB697" s="28"/>
      <c r="IC697" s="28"/>
      <c r="ID697" s="28"/>
      <c r="IE697" s="28"/>
      <c r="IF697" s="28"/>
      <c r="IG697" s="28"/>
      <c r="IH697" s="28"/>
      <c r="II697" s="28"/>
      <c r="IJ697" s="28"/>
      <c r="IK697" s="28"/>
      <c r="IL697" s="28"/>
      <c r="IM697" s="28"/>
      <c r="IN697" s="28"/>
      <c r="IO697" s="28"/>
      <c r="IP697" s="28"/>
      <c r="IQ697" s="28"/>
      <c r="IR697" s="28"/>
    </row>
    <row r="698" spans="2:252" x14ac:dyDescent="0.25">
      <c r="B698" s="28"/>
      <c r="C698" s="28"/>
      <c r="D698" s="28"/>
      <c r="E698" s="28"/>
      <c r="F698" s="28"/>
      <c r="G698" s="28"/>
      <c r="H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c r="FY698" s="28"/>
      <c r="FZ698" s="28"/>
      <c r="GA698" s="28"/>
      <c r="GB698" s="28"/>
      <c r="GC698" s="28"/>
      <c r="GD698" s="28"/>
      <c r="GE698" s="28"/>
      <c r="GF698" s="28"/>
      <c r="GG698" s="28"/>
      <c r="GH698" s="28"/>
      <c r="GI698" s="28"/>
      <c r="GJ698" s="28"/>
      <c r="GK698" s="28"/>
      <c r="GL698" s="28"/>
      <c r="GM698" s="28"/>
      <c r="GN698" s="28"/>
      <c r="GO698" s="28"/>
      <c r="GP698" s="28"/>
      <c r="GQ698" s="28"/>
      <c r="GR698" s="28"/>
      <c r="GS698" s="28"/>
      <c r="GT698" s="28"/>
      <c r="GU698" s="28"/>
      <c r="GV698" s="28"/>
      <c r="GW698" s="28"/>
      <c r="GX698" s="28"/>
      <c r="GY698" s="28"/>
      <c r="GZ698" s="28"/>
      <c r="HA698" s="28"/>
      <c r="HB698" s="28"/>
      <c r="HC698" s="28"/>
      <c r="HD698" s="28"/>
      <c r="HE698" s="28"/>
      <c r="HF698" s="28"/>
      <c r="HG698" s="28"/>
      <c r="HH698" s="28"/>
      <c r="HI698" s="28"/>
      <c r="HJ698" s="28"/>
      <c r="HK698" s="28"/>
      <c r="HL698" s="28"/>
      <c r="HM698" s="28"/>
      <c r="HN698" s="28"/>
      <c r="HO698" s="28"/>
      <c r="HP698" s="28"/>
      <c r="HQ698" s="28"/>
      <c r="HR698" s="28"/>
      <c r="HS698" s="28"/>
      <c r="HT698" s="28"/>
      <c r="HU698" s="28"/>
      <c r="HV698" s="28"/>
      <c r="HW698" s="28"/>
      <c r="HX698" s="28"/>
      <c r="HY698" s="28"/>
      <c r="HZ698" s="28"/>
      <c r="IA698" s="28"/>
      <c r="IB698" s="28"/>
      <c r="IC698" s="28"/>
      <c r="ID698" s="28"/>
      <c r="IE698" s="28"/>
      <c r="IF698" s="28"/>
      <c r="IG698" s="28"/>
      <c r="IH698" s="28"/>
      <c r="II698" s="28"/>
      <c r="IJ698" s="28"/>
      <c r="IK698" s="28"/>
      <c r="IL698" s="28"/>
      <c r="IM698" s="28"/>
      <c r="IN698" s="28"/>
      <c r="IO698" s="28"/>
      <c r="IP698" s="28"/>
      <c r="IQ698" s="28"/>
      <c r="IR698" s="28"/>
    </row>
    <row r="699" spans="2:252" x14ac:dyDescent="0.25">
      <c r="B699" s="28"/>
      <c r="C699" s="28"/>
      <c r="D699" s="28"/>
      <c r="E699" s="28"/>
      <c r="F699" s="28"/>
      <c r="G699" s="28"/>
      <c r="H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c r="FY699" s="28"/>
      <c r="FZ699" s="28"/>
      <c r="GA699" s="28"/>
      <c r="GB699" s="28"/>
      <c r="GC699" s="28"/>
      <c r="GD699" s="28"/>
      <c r="GE699" s="28"/>
      <c r="GF699" s="28"/>
      <c r="GG699" s="28"/>
      <c r="GH699" s="28"/>
      <c r="GI699" s="28"/>
      <c r="GJ699" s="28"/>
      <c r="GK699" s="28"/>
      <c r="GL699" s="28"/>
      <c r="GM699" s="28"/>
      <c r="GN699" s="28"/>
      <c r="GO699" s="28"/>
      <c r="GP699" s="28"/>
      <c r="GQ699" s="28"/>
      <c r="GR699" s="28"/>
      <c r="GS699" s="28"/>
      <c r="GT699" s="28"/>
      <c r="GU699" s="28"/>
      <c r="GV699" s="28"/>
      <c r="GW699" s="28"/>
      <c r="GX699" s="28"/>
      <c r="GY699" s="28"/>
      <c r="GZ699" s="28"/>
      <c r="HA699" s="28"/>
      <c r="HB699" s="28"/>
      <c r="HC699" s="28"/>
      <c r="HD699" s="28"/>
      <c r="HE699" s="28"/>
      <c r="HF699" s="28"/>
      <c r="HG699" s="28"/>
      <c r="HH699" s="28"/>
      <c r="HI699" s="28"/>
      <c r="HJ699" s="28"/>
      <c r="HK699" s="28"/>
      <c r="HL699" s="28"/>
      <c r="HM699" s="28"/>
      <c r="HN699" s="28"/>
      <c r="HO699" s="28"/>
      <c r="HP699" s="28"/>
      <c r="HQ699" s="28"/>
      <c r="HR699" s="28"/>
      <c r="HS699" s="28"/>
      <c r="HT699" s="28"/>
      <c r="HU699" s="28"/>
      <c r="HV699" s="28"/>
      <c r="HW699" s="28"/>
      <c r="HX699" s="28"/>
      <c r="HY699" s="28"/>
      <c r="HZ699" s="28"/>
      <c r="IA699" s="28"/>
      <c r="IB699" s="28"/>
      <c r="IC699" s="28"/>
      <c r="ID699" s="28"/>
      <c r="IE699" s="28"/>
      <c r="IF699" s="28"/>
      <c r="IG699" s="28"/>
      <c r="IH699" s="28"/>
      <c r="II699" s="28"/>
      <c r="IJ699" s="28"/>
      <c r="IK699" s="28"/>
      <c r="IL699" s="28"/>
      <c r="IM699" s="28"/>
      <c r="IN699" s="28"/>
      <c r="IO699" s="28"/>
      <c r="IP699" s="28"/>
      <c r="IQ699" s="28"/>
      <c r="IR699" s="28"/>
    </row>
    <row r="700" spans="2:252" x14ac:dyDescent="0.25">
      <c r="B700" s="28"/>
      <c r="C700" s="28"/>
      <c r="D700" s="28"/>
      <c r="E700" s="28"/>
      <c r="F700" s="28"/>
      <c r="G700" s="28"/>
      <c r="H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c r="FY700" s="28"/>
      <c r="FZ700" s="28"/>
      <c r="GA700" s="28"/>
      <c r="GB700" s="28"/>
      <c r="GC700" s="28"/>
      <c r="GD700" s="28"/>
      <c r="GE700" s="28"/>
      <c r="GF700" s="28"/>
      <c r="GG700" s="28"/>
      <c r="GH700" s="28"/>
      <c r="GI700" s="28"/>
      <c r="GJ700" s="28"/>
      <c r="GK700" s="28"/>
      <c r="GL700" s="28"/>
      <c r="GM700" s="28"/>
      <c r="GN700" s="28"/>
      <c r="GO700" s="28"/>
      <c r="GP700" s="28"/>
      <c r="GQ700" s="28"/>
      <c r="GR700" s="28"/>
      <c r="GS700" s="28"/>
      <c r="GT700" s="28"/>
      <c r="GU700" s="28"/>
      <c r="GV700" s="28"/>
      <c r="GW700" s="28"/>
      <c r="GX700" s="28"/>
      <c r="GY700" s="28"/>
      <c r="GZ700" s="28"/>
      <c r="HA700" s="28"/>
      <c r="HB700" s="28"/>
      <c r="HC700" s="28"/>
      <c r="HD700" s="28"/>
      <c r="HE700" s="28"/>
      <c r="HF700" s="28"/>
      <c r="HG700" s="28"/>
      <c r="HH700" s="28"/>
      <c r="HI700" s="28"/>
      <c r="HJ700" s="28"/>
      <c r="HK700" s="28"/>
      <c r="HL700" s="28"/>
      <c r="HM700" s="28"/>
      <c r="HN700" s="28"/>
      <c r="HO700" s="28"/>
      <c r="HP700" s="28"/>
      <c r="HQ700" s="28"/>
      <c r="HR700" s="28"/>
      <c r="HS700" s="28"/>
      <c r="HT700" s="28"/>
      <c r="HU700" s="28"/>
      <c r="HV700" s="28"/>
      <c r="HW700" s="28"/>
      <c r="HX700" s="28"/>
      <c r="HY700" s="28"/>
      <c r="HZ700" s="28"/>
      <c r="IA700" s="28"/>
      <c r="IB700" s="28"/>
      <c r="IC700" s="28"/>
      <c r="ID700" s="28"/>
      <c r="IE700" s="28"/>
      <c r="IF700" s="28"/>
      <c r="IG700" s="28"/>
      <c r="IH700" s="28"/>
      <c r="II700" s="28"/>
      <c r="IJ700" s="28"/>
      <c r="IK700" s="28"/>
      <c r="IL700" s="28"/>
      <c r="IM700" s="28"/>
      <c r="IN700" s="28"/>
      <c r="IO700" s="28"/>
      <c r="IP700" s="28"/>
      <c r="IQ700" s="28"/>
      <c r="IR700" s="28"/>
    </row>
    <row r="701" spans="2:252" x14ac:dyDescent="0.25">
      <c r="B701" s="28"/>
      <c r="C701" s="28"/>
      <c r="D701" s="28"/>
      <c r="E701" s="28"/>
      <c r="F701" s="28"/>
      <c r="G701" s="28"/>
      <c r="H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c r="FY701" s="28"/>
      <c r="FZ701" s="28"/>
      <c r="GA701" s="28"/>
      <c r="GB701" s="28"/>
      <c r="GC701" s="28"/>
      <c r="GD701" s="28"/>
      <c r="GE701" s="28"/>
      <c r="GF701" s="28"/>
      <c r="GG701" s="28"/>
      <c r="GH701" s="28"/>
      <c r="GI701" s="28"/>
      <c r="GJ701" s="28"/>
      <c r="GK701" s="28"/>
      <c r="GL701" s="28"/>
      <c r="GM701" s="28"/>
      <c r="GN701" s="28"/>
      <c r="GO701" s="28"/>
      <c r="GP701" s="28"/>
      <c r="GQ701" s="28"/>
      <c r="GR701" s="28"/>
      <c r="GS701" s="28"/>
      <c r="GT701" s="28"/>
      <c r="GU701" s="28"/>
      <c r="GV701" s="28"/>
      <c r="GW701" s="28"/>
      <c r="GX701" s="28"/>
      <c r="GY701" s="28"/>
      <c r="GZ701" s="28"/>
      <c r="HA701" s="28"/>
      <c r="HB701" s="28"/>
      <c r="HC701" s="28"/>
      <c r="HD701" s="28"/>
      <c r="HE701" s="28"/>
      <c r="HF701" s="28"/>
      <c r="HG701" s="28"/>
      <c r="HH701" s="28"/>
      <c r="HI701" s="28"/>
      <c r="HJ701" s="28"/>
      <c r="HK701" s="28"/>
      <c r="HL701" s="28"/>
      <c r="HM701" s="28"/>
      <c r="HN701" s="28"/>
      <c r="HO701" s="28"/>
      <c r="HP701" s="28"/>
      <c r="HQ701" s="28"/>
      <c r="HR701" s="28"/>
      <c r="HS701" s="28"/>
      <c r="HT701" s="28"/>
      <c r="HU701" s="28"/>
      <c r="HV701" s="28"/>
      <c r="HW701" s="28"/>
      <c r="HX701" s="28"/>
      <c r="HY701" s="28"/>
      <c r="HZ701" s="28"/>
      <c r="IA701" s="28"/>
      <c r="IB701" s="28"/>
      <c r="IC701" s="28"/>
      <c r="ID701" s="28"/>
      <c r="IE701" s="28"/>
      <c r="IF701" s="28"/>
      <c r="IG701" s="28"/>
      <c r="IH701" s="28"/>
      <c r="II701" s="28"/>
      <c r="IJ701" s="28"/>
      <c r="IK701" s="28"/>
      <c r="IL701" s="28"/>
      <c r="IM701" s="28"/>
      <c r="IN701" s="28"/>
      <c r="IO701" s="28"/>
      <c r="IP701" s="28"/>
      <c r="IQ701" s="28"/>
      <c r="IR701" s="28"/>
    </row>
    <row r="702" spans="2:252" x14ac:dyDescent="0.25">
      <c r="B702" s="28"/>
      <c r="C702" s="28"/>
      <c r="D702" s="28"/>
      <c r="E702" s="28"/>
      <c r="F702" s="28"/>
      <c r="G702" s="28"/>
      <c r="H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c r="FY702" s="28"/>
      <c r="FZ702" s="28"/>
      <c r="GA702" s="28"/>
      <c r="GB702" s="28"/>
      <c r="GC702" s="28"/>
      <c r="GD702" s="28"/>
      <c r="GE702" s="28"/>
      <c r="GF702" s="28"/>
      <c r="GG702" s="28"/>
      <c r="GH702" s="28"/>
      <c r="GI702" s="28"/>
      <c r="GJ702" s="28"/>
      <c r="GK702" s="28"/>
      <c r="GL702" s="28"/>
      <c r="GM702" s="28"/>
      <c r="GN702" s="28"/>
      <c r="GO702" s="28"/>
      <c r="GP702" s="28"/>
      <c r="GQ702" s="28"/>
      <c r="GR702" s="28"/>
      <c r="GS702" s="28"/>
      <c r="GT702" s="28"/>
      <c r="GU702" s="28"/>
      <c r="GV702" s="28"/>
      <c r="GW702" s="28"/>
      <c r="GX702" s="28"/>
      <c r="GY702" s="28"/>
      <c r="GZ702" s="28"/>
      <c r="HA702" s="28"/>
      <c r="HB702" s="28"/>
      <c r="HC702" s="28"/>
      <c r="HD702" s="28"/>
      <c r="HE702" s="28"/>
      <c r="HF702" s="28"/>
      <c r="HG702" s="28"/>
      <c r="HH702" s="28"/>
      <c r="HI702" s="28"/>
      <c r="HJ702" s="28"/>
      <c r="HK702" s="28"/>
      <c r="HL702" s="28"/>
      <c r="HM702" s="28"/>
      <c r="HN702" s="28"/>
      <c r="HO702" s="28"/>
      <c r="HP702" s="28"/>
      <c r="HQ702" s="28"/>
      <c r="HR702" s="28"/>
      <c r="HS702" s="28"/>
      <c r="HT702" s="28"/>
      <c r="HU702" s="28"/>
      <c r="HV702" s="28"/>
      <c r="HW702" s="28"/>
      <c r="HX702" s="28"/>
      <c r="HY702" s="28"/>
      <c r="HZ702" s="28"/>
      <c r="IA702" s="28"/>
      <c r="IB702" s="28"/>
      <c r="IC702" s="28"/>
      <c r="ID702" s="28"/>
      <c r="IE702" s="28"/>
      <c r="IF702" s="28"/>
      <c r="IG702" s="28"/>
      <c r="IH702" s="28"/>
      <c r="II702" s="28"/>
      <c r="IJ702" s="28"/>
      <c r="IK702" s="28"/>
      <c r="IL702" s="28"/>
      <c r="IM702" s="28"/>
      <c r="IN702" s="28"/>
      <c r="IO702" s="28"/>
      <c r="IP702" s="28"/>
      <c r="IQ702" s="28"/>
      <c r="IR702" s="28"/>
    </row>
    <row r="703" spans="2:252" x14ac:dyDescent="0.25">
      <c r="B703" s="28"/>
      <c r="C703" s="28"/>
      <c r="D703" s="28"/>
      <c r="E703" s="28"/>
      <c r="F703" s="28"/>
      <c r="G703" s="28"/>
      <c r="H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c r="FY703" s="28"/>
      <c r="FZ703" s="28"/>
      <c r="GA703" s="28"/>
      <c r="GB703" s="28"/>
      <c r="GC703" s="28"/>
      <c r="GD703" s="28"/>
      <c r="GE703" s="28"/>
      <c r="GF703" s="28"/>
      <c r="GG703" s="28"/>
      <c r="GH703" s="28"/>
      <c r="GI703" s="28"/>
      <c r="GJ703" s="28"/>
      <c r="GK703" s="28"/>
      <c r="GL703" s="28"/>
      <c r="GM703" s="28"/>
      <c r="GN703" s="28"/>
      <c r="GO703" s="28"/>
      <c r="GP703" s="28"/>
      <c r="GQ703" s="28"/>
      <c r="GR703" s="28"/>
      <c r="GS703" s="28"/>
      <c r="GT703" s="28"/>
      <c r="GU703" s="28"/>
      <c r="GV703" s="28"/>
      <c r="GW703" s="28"/>
      <c r="GX703" s="28"/>
      <c r="GY703" s="28"/>
      <c r="GZ703" s="28"/>
      <c r="HA703" s="28"/>
      <c r="HB703" s="28"/>
      <c r="HC703" s="28"/>
      <c r="HD703" s="28"/>
      <c r="HE703" s="28"/>
      <c r="HF703" s="28"/>
      <c r="HG703" s="28"/>
      <c r="HH703" s="28"/>
      <c r="HI703" s="28"/>
      <c r="HJ703" s="28"/>
      <c r="HK703" s="28"/>
      <c r="HL703" s="28"/>
      <c r="HM703" s="28"/>
      <c r="HN703" s="28"/>
      <c r="HO703" s="28"/>
      <c r="HP703" s="28"/>
      <c r="HQ703" s="28"/>
      <c r="HR703" s="28"/>
      <c r="HS703" s="28"/>
      <c r="HT703" s="28"/>
      <c r="HU703" s="28"/>
      <c r="HV703" s="28"/>
      <c r="HW703" s="28"/>
      <c r="HX703" s="28"/>
      <c r="HY703" s="28"/>
      <c r="HZ703" s="28"/>
      <c r="IA703" s="28"/>
      <c r="IB703" s="28"/>
      <c r="IC703" s="28"/>
      <c r="ID703" s="28"/>
      <c r="IE703" s="28"/>
      <c r="IF703" s="28"/>
      <c r="IG703" s="28"/>
      <c r="IH703" s="28"/>
      <c r="II703" s="28"/>
      <c r="IJ703" s="28"/>
      <c r="IK703" s="28"/>
      <c r="IL703" s="28"/>
      <c r="IM703" s="28"/>
      <c r="IN703" s="28"/>
      <c r="IO703" s="28"/>
      <c r="IP703" s="28"/>
      <c r="IQ703" s="28"/>
      <c r="IR703" s="28"/>
    </row>
    <row r="704" spans="2:252" x14ac:dyDescent="0.25">
      <c r="B704" s="28"/>
      <c r="C704" s="28"/>
      <c r="D704" s="28"/>
      <c r="E704" s="28"/>
      <c r="F704" s="28"/>
      <c r="G704" s="28"/>
      <c r="H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c r="FY704" s="28"/>
      <c r="FZ704" s="28"/>
      <c r="GA704" s="28"/>
      <c r="GB704" s="28"/>
      <c r="GC704" s="28"/>
      <c r="GD704" s="28"/>
      <c r="GE704" s="28"/>
      <c r="GF704" s="28"/>
      <c r="GG704" s="28"/>
      <c r="GH704" s="28"/>
      <c r="GI704" s="28"/>
      <c r="GJ704" s="28"/>
      <c r="GK704" s="28"/>
      <c r="GL704" s="28"/>
      <c r="GM704" s="28"/>
      <c r="GN704" s="28"/>
      <c r="GO704" s="28"/>
      <c r="GP704" s="28"/>
      <c r="GQ704" s="28"/>
      <c r="GR704" s="28"/>
      <c r="GS704" s="28"/>
      <c r="GT704" s="28"/>
      <c r="GU704" s="28"/>
      <c r="GV704" s="28"/>
      <c r="GW704" s="28"/>
      <c r="GX704" s="28"/>
      <c r="GY704" s="28"/>
      <c r="GZ704" s="28"/>
      <c r="HA704" s="28"/>
      <c r="HB704" s="28"/>
      <c r="HC704" s="28"/>
      <c r="HD704" s="28"/>
      <c r="HE704" s="28"/>
      <c r="HF704" s="28"/>
      <c r="HG704" s="28"/>
      <c r="HH704" s="28"/>
      <c r="HI704" s="28"/>
      <c r="HJ704" s="28"/>
      <c r="HK704" s="28"/>
      <c r="HL704" s="28"/>
      <c r="HM704" s="28"/>
      <c r="HN704" s="28"/>
      <c r="HO704" s="28"/>
      <c r="HP704" s="28"/>
      <c r="HQ704" s="28"/>
      <c r="HR704" s="28"/>
      <c r="HS704" s="28"/>
      <c r="HT704" s="28"/>
      <c r="HU704" s="28"/>
      <c r="HV704" s="28"/>
      <c r="HW704" s="28"/>
      <c r="HX704" s="28"/>
      <c r="HY704" s="28"/>
      <c r="HZ704" s="28"/>
      <c r="IA704" s="28"/>
      <c r="IB704" s="28"/>
      <c r="IC704" s="28"/>
      <c r="ID704" s="28"/>
      <c r="IE704" s="28"/>
      <c r="IF704" s="28"/>
      <c r="IG704" s="28"/>
      <c r="IH704" s="28"/>
      <c r="II704" s="28"/>
      <c r="IJ704" s="28"/>
      <c r="IK704" s="28"/>
      <c r="IL704" s="28"/>
      <c r="IM704" s="28"/>
      <c r="IN704" s="28"/>
      <c r="IO704" s="28"/>
      <c r="IP704" s="28"/>
      <c r="IQ704" s="28"/>
      <c r="IR704" s="28"/>
    </row>
    <row r="705" spans="2:252" x14ac:dyDescent="0.25">
      <c r="B705" s="28"/>
      <c r="C705" s="28"/>
      <c r="D705" s="28"/>
      <c r="E705" s="28"/>
      <c r="F705" s="28"/>
      <c r="G705" s="28"/>
      <c r="H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c r="FY705" s="28"/>
      <c r="FZ705" s="28"/>
      <c r="GA705" s="28"/>
      <c r="GB705" s="28"/>
      <c r="GC705" s="28"/>
      <c r="GD705" s="28"/>
      <c r="GE705" s="28"/>
      <c r="GF705" s="28"/>
      <c r="GG705" s="28"/>
      <c r="GH705" s="28"/>
      <c r="GI705" s="28"/>
      <c r="GJ705" s="28"/>
      <c r="GK705" s="28"/>
      <c r="GL705" s="28"/>
      <c r="GM705" s="28"/>
      <c r="GN705" s="28"/>
      <c r="GO705" s="28"/>
      <c r="GP705" s="28"/>
      <c r="GQ705" s="28"/>
      <c r="GR705" s="28"/>
      <c r="GS705" s="28"/>
      <c r="GT705" s="28"/>
      <c r="GU705" s="28"/>
      <c r="GV705" s="28"/>
      <c r="GW705" s="28"/>
      <c r="GX705" s="28"/>
      <c r="GY705" s="28"/>
      <c r="GZ705" s="28"/>
      <c r="HA705" s="28"/>
      <c r="HB705" s="28"/>
      <c r="HC705" s="28"/>
      <c r="HD705" s="28"/>
      <c r="HE705" s="28"/>
      <c r="HF705" s="28"/>
      <c r="HG705" s="28"/>
      <c r="HH705" s="28"/>
      <c r="HI705" s="28"/>
      <c r="HJ705" s="28"/>
      <c r="HK705" s="28"/>
      <c r="HL705" s="28"/>
      <c r="HM705" s="28"/>
      <c r="HN705" s="28"/>
      <c r="HO705" s="28"/>
      <c r="HP705" s="28"/>
      <c r="HQ705" s="28"/>
      <c r="HR705" s="28"/>
      <c r="HS705" s="28"/>
      <c r="HT705" s="28"/>
      <c r="HU705" s="28"/>
      <c r="HV705" s="28"/>
      <c r="HW705" s="28"/>
      <c r="HX705" s="28"/>
      <c r="HY705" s="28"/>
      <c r="HZ705" s="28"/>
      <c r="IA705" s="28"/>
      <c r="IB705" s="28"/>
      <c r="IC705" s="28"/>
      <c r="ID705" s="28"/>
      <c r="IE705" s="28"/>
      <c r="IF705" s="28"/>
      <c r="IG705" s="28"/>
      <c r="IH705" s="28"/>
      <c r="II705" s="28"/>
      <c r="IJ705" s="28"/>
      <c r="IK705" s="28"/>
      <c r="IL705" s="28"/>
      <c r="IM705" s="28"/>
      <c r="IN705" s="28"/>
      <c r="IO705" s="28"/>
      <c r="IP705" s="28"/>
      <c r="IQ705" s="28"/>
      <c r="IR705" s="28"/>
    </row>
    <row r="706" spans="2:252" x14ac:dyDescent="0.25">
      <c r="B706" s="28"/>
      <c r="C706" s="28"/>
      <c r="D706" s="28"/>
      <c r="E706" s="28"/>
      <c r="F706" s="28"/>
      <c r="G706" s="28"/>
      <c r="H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c r="FY706" s="28"/>
      <c r="FZ706" s="28"/>
      <c r="GA706" s="28"/>
      <c r="GB706" s="28"/>
      <c r="GC706" s="28"/>
      <c r="GD706" s="28"/>
      <c r="GE706" s="28"/>
      <c r="GF706" s="28"/>
      <c r="GG706" s="28"/>
      <c r="GH706" s="28"/>
      <c r="GI706" s="28"/>
      <c r="GJ706" s="28"/>
      <c r="GK706" s="28"/>
      <c r="GL706" s="28"/>
      <c r="GM706" s="28"/>
      <c r="GN706" s="28"/>
      <c r="GO706" s="28"/>
      <c r="GP706" s="28"/>
      <c r="GQ706" s="28"/>
      <c r="GR706" s="28"/>
      <c r="GS706" s="28"/>
      <c r="GT706" s="28"/>
      <c r="GU706" s="28"/>
      <c r="GV706" s="28"/>
      <c r="GW706" s="28"/>
      <c r="GX706" s="28"/>
      <c r="GY706" s="28"/>
      <c r="GZ706" s="28"/>
      <c r="HA706" s="28"/>
      <c r="HB706" s="28"/>
      <c r="HC706" s="28"/>
      <c r="HD706" s="28"/>
      <c r="HE706" s="28"/>
      <c r="HF706" s="28"/>
      <c r="HG706" s="28"/>
      <c r="HH706" s="28"/>
      <c r="HI706" s="28"/>
      <c r="HJ706" s="28"/>
      <c r="HK706" s="28"/>
      <c r="HL706" s="28"/>
      <c r="HM706" s="28"/>
      <c r="HN706" s="28"/>
      <c r="HO706" s="28"/>
      <c r="HP706" s="28"/>
      <c r="HQ706" s="28"/>
      <c r="HR706" s="28"/>
      <c r="HS706" s="28"/>
      <c r="HT706" s="28"/>
      <c r="HU706" s="28"/>
      <c r="HV706" s="28"/>
      <c r="HW706" s="28"/>
      <c r="HX706" s="28"/>
      <c r="HY706" s="28"/>
      <c r="HZ706" s="28"/>
      <c r="IA706" s="28"/>
      <c r="IB706" s="28"/>
      <c r="IC706" s="28"/>
      <c r="ID706" s="28"/>
      <c r="IE706" s="28"/>
      <c r="IF706" s="28"/>
      <c r="IG706" s="28"/>
      <c r="IH706" s="28"/>
      <c r="II706" s="28"/>
      <c r="IJ706" s="28"/>
      <c r="IK706" s="28"/>
      <c r="IL706" s="28"/>
      <c r="IM706" s="28"/>
      <c r="IN706" s="28"/>
      <c r="IO706" s="28"/>
      <c r="IP706" s="28"/>
      <c r="IQ706" s="28"/>
      <c r="IR706" s="28"/>
    </row>
    <row r="707" spans="2:252" x14ac:dyDescent="0.25">
      <c r="B707" s="28"/>
      <c r="C707" s="28"/>
      <c r="D707" s="28"/>
      <c r="E707" s="28"/>
      <c r="F707" s="28"/>
      <c r="G707" s="28"/>
      <c r="H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c r="FY707" s="28"/>
      <c r="FZ707" s="28"/>
      <c r="GA707" s="28"/>
      <c r="GB707" s="28"/>
      <c r="GC707" s="28"/>
      <c r="GD707" s="28"/>
      <c r="GE707" s="28"/>
      <c r="GF707" s="28"/>
      <c r="GG707" s="28"/>
      <c r="GH707" s="28"/>
      <c r="GI707" s="28"/>
      <c r="GJ707" s="28"/>
      <c r="GK707" s="28"/>
      <c r="GL707" s="28"/>
      <c r="GM707" s="28"/>
      <c r="GN707" s="28"/>
      <c r="GO707" s="28"/>
      <c r="GP707" s="28"/>
      <c r="GQ707" s="28"/>
      <c r="GR707" s="28"/>
      <c r="GS707" s="28"/>
      <c r="GT707" s="28"/>
      <c r="GU707" s="28"/>
      <c r="GV707" s="28"/>
      <c r="GW707" s="28"/>
      <c r="GX707" s="28"/>
      <c r="GY707" s="28"/>
      <c r="GZ707" s="28"/>
      <c r="HA707" s="28"/>
      <c r="HB707" s="28"/>
      <c r="HC707" s="28"/>
      <c r="HD707" s="28"/>
      <c r="HE707" s="28"/>
      <c r="HF707" s="28"/>
      <c r="HG707" s="28"/>
      <c r="HH707" s="28"/>
      <c r="HI707" s="28"/>
      <c r="HJ707" s="28"/>
      <c r="HK707" s="28"/>
      <c r="HL707" s="28"/>
      <c r="HM707" s="28"/>
      <c r="HN707" s="28"/>
      <c r="HO707" s="28"/>
      <c r="HP707" s="28"/>
      <c r="HQ707" s="28"/>
      <c r="HR707" s="28"/>
      <c r="HS707" s="28"/>
      <c r="HT707" s="28"/>
      <c r="HU707" s="28"/>
      <c r="HV707" s="28"/>
      <c r="HW707" s="28"/>
      <c r="HX707" s="28"/>
      <c r="HY707" s="28"/>
      <c r="HZ707" s="28"/>
      <c r="IA707" s="28"/>
      <c r="IB707" s="28"/>
      <c r="IC707" s="28"/>
      <c r="ID707" s="28"/>
      <c r="IE707" s="28"/>
      <c r="IF707" s="28"/>
      <c r="IG707" s="28"/>
      <c r="IH707" s="28"/>
      <c r="II707" s="28"/>
      <c r="IJ707" s="28"/>
      <c r="IK707" s="28"/>
      <c r="IL707" s="28"/>
      <c r="IM707" s="28"/>
      <c r="IN707" s="28"/>
      <c r="IO707" s="28"/>
      <c r="IP707" s="28"/>
      <c r="IQ707" s="28"/>
      <c r="IR707" s="28"/>
    </row>
    <row r="708" spans="2:252" x14ac:dyDescent="0.25">
      <c r="B708" s="28"/>
      <c r="C708" s="28"/>
      <c r="D708" s="28"/>
      <c r="E708" s="28"/>
      <c r="F708" s="28"/>
      <c r="G708" s="28"/>
      <c r="H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c r="FY708" s="28"/>
      <c r="FZ708" s="28"/>
      <c r="GA708" s="28"/>
      <c r="GB708" s="28"/>
      <c r="GC708" s="28"/>
      <c r="GD708" s="28"/>
      <c r="GE708" s="28"/>
      <c r="GF708" s="28"/>
      <c r="GG708" s="28"/>
      <c r="GH708" s="28"/>
      <c r="GI708" s="28"/>
      <c r="GJ708" s="28"/>
      <c r="GK708" s="28"/>
      <c r="GL708" s="28"/>
      <c r="GM708" s="28"/>
      <c r="GN708" s="28"/>
      <c r="GO708" s="28"/>
      <c r="GP708" s="28"/>
      <c r="GQ708" s="28"/>
      <c r="GR708" s="28"/>
      <c r="GS708" s="28"/>
      <c r="GT708" s="28"/>
      <c r="GU708" s="28"/>
      <c r="GV708" s="28"/>
      <c r="GW708" s="28"/>
      <c r="GX708" s="28"/>
      <c r="GY708" s="28"/>
      <c r="GZ708" s="28"/>
      <c r="HA708" s="28"/>
      <c r="HB708" s="28"/>
      <c r="HC708" s="28"/>
      <c r="HD708" s="28"/>
      <c r="HE708" s="28"/>
      <c r="HF708" s="28"/>
      <c r="HG708" s="28"/>
      <c r="HH708" s="28"/>
      <c r="HI708" s="28"/>
      <c r="HJ708" s="28"/>
      <c r="HK708" s="28"/>
      <c r="HL708" s="28"/>
      <c r="HM708" s="28"/>
      <c r="HN708" s="28"/>
      <c r="HO708" s="28"/>
      <c r="HP708" s="28"/>
      <c r="HQ708" s="28"/>
      <c r="HR708" s="28"/>
      <c r="HS708" s="28"/>
      <c r="HT708" s="28"/>
      <c r="HU708" s="28"/>
      <c r="HV708" s="28"/>
      <c r="HW708" s="28"/>
      <c r="HX708" s="28"/>
      <c r="HY708" s="28"/>
      <c r="HZ708" s="28"/>
      <c r="IA708" s="28"/>
      <c r="IB708" s="28"/>
      <c r="IC708" s="28"/>
      <c r="ID708" s="28"/>
      <c r="IE708" s="28"/>
      <c r="IF708" s="28"/>
      <c r="IG708" s="28"/>
      <c r="IH708" s="28"/>
      <c r="II708" s="28"/>
      <c r="IJ708" s="28"/>
      <c r="IK708" s="28"/>
      <c r="IL708" s="28"/>
      <c r="IM708" s="28"/>
      <c r="IN708" s="28"/>
      <c r="IO708" s="28"/>
      <c r="IP708" s="28"/>
      <c r="IQ708" s="28"/>
      <c r="IR708" s="28"/>
    </row>
    <row r="709" spans="2:252" x14ac:dyDescent="0.25">
      <c r="B709" s="28"/>
      <c r="C709" s="28"/>
      <c r="D709" s="28"/>
      <c r="E709" s="28"/>
      <c r="F709" s="28"/>
      <c r="G709" s="28"/>
      <c r="H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c r="FY709" s="28"/>
      <c r="FZ709" s="28"/>
      <c r="GA709" s="28"/>
      <c r="GB709" s="28"/>
      <c r="GC709" s="28"/>
      <c r="GD709" s="28"/>
      <c r="GE709" s="28"/>
      <c r="GF709" s="28"/>
      <c r="GG709" s="28"/>
      <c r="GH709" s="28"/>
      <c r="GI709" s="28"/>
      <c r="GJ709" s="28"/>
      <c r="GK709" s="28"/>
      <c r="GL709" s="28"/>
      <c r="GM709" s="28"/>
      <c r="GN709" s="28"/>
      <c r="GO709" s="28"/>
      <c r="GP709" s="28"/>
      <c r="GQ709" s="28"/>
      <c r="GR709" s="28"/>
      <c r="GS709" s="28"/>
      <c r="GT709" s="28"/>
      <c r="GU709" s="28"/>
      <c r="GV709" s="28"/>
      <c r="GW709" s="28"/>
      <c r="GX709" s="28"/>
      <c r="GY709" s="28"/>
      <c r="GZ709" s="28"/>
      <c r="HA709" s="28"/>
      <c r="HB709" s="28"/>
      <c r="HC709" s="28"/>
      <c r="HD709" s="28"/>
      <c r="HE709" s="28"/>
      <c r="HF709" s="28"/>
      <c r="HG709" s="28"/>
      <c r="HH709" s="28"/>
      <c r="HI709" s="28"/>
      <c r="HJ709" s="28"/>
      <c r="HK709" s="28"/>
      <c r="HL709" s="28"/>
      <c r="HM709" s="28"/>
      <c r="HN709" s="28"/>
      <c r="HO709" s="28"/>
      <c r="HP709" s="28"/>
      <c r="HQ709" s="28"/>
      <c r="HR709" s="28"/>
      <c r="HS709" s="28"/>
      <c r="HT709" s="28"/>
      <c r="HU709" s="28"/>
      <c r="HV709" s="28"/>
      <c r="HW709" s="28"/>
      <c r="HX709" s="28"/>
      <c r="HY709" s="28"/>
      <c r="HZ709" s="28"/>
      <c r="IA709" s="28"/>
      <c r="IB709" s="28"/>
      <c r="IC709" s="28"/>
      <c r="ID709" s="28"/>
      <c r="IE709" s="28"/>
      <c r="IF709" s="28"/>
      <c r="IG709" s="28"/>
      <c r="IH709" s="28"/>
      <c r="II709" s="28"/>
      <c r="IJ709" s="28"/>
      <c r="IK709" s="28"/>
      <c r="IL709" s="28"/>
      <c r="IM709" s="28"/>
      <c r="IN709" s="28"/>
      <c r="IO709" s="28"/>
      <c r="IP709" s="28"/>
      <c r="IQ709" s="28"/>
      <c r="IR709" s="28"/>
    </row>
    <row r="710" spans="2:252" x14ac:dyDescent="0.25">
      <c r="B710" s="28"/>
      <c r="C710" s="28"/>
      <c r="D710" s="28"/>
      <c r="E710" s="28"/>
      <c r="F710" s="28"/>
      <c r="G710" s="28"/>
      <c r="H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c r="FY710" s="28"/>
      <c r="FZ710" s="28"/>
      <c r="GA710" s="28"/>
      <c r="GB710" s="28"/>
      <c r="GC710" s="28"/>
      <c r="GD710" s="28"/>
      <c r="GE710" s="28"/>
      <c r="GF710" s="28"/>
      <c r="GG710" s="28"/>
      <c r="GH710" s="28"/>
      <c r="GI710" s="28"/>
      <c r="GJ710" s="28"/>
      <c r="GK710" s="28"/>
      <c r="GL710" s="28"/>
      <c r="GM710" s="28"/>
      <c r="GN710" s="28"/>
      <c r="GO710" s="28"/>
      <c r="GP710" s="28"/>
      <c r="GQ710" s="28"/>
      <c r="GR710" s="28"/>
      <c r="GS710" s="28"/>
      <c r="GT710" s="28"/>
      <c r="GU710" s="28"/>
      <c r="GV710" s="28"/>
      <c r="GW710" s="28"/>
      <c r="GX710" s="28"/>
      <c r="GY710" s="28"/>
      <c r="GZ710" s="28"/>
      <c r="HA710" s="28"/>
      <c r="HB710" s="28"/>
      <c r="HC710" s="28"/>
      <c r="HD710" s="28"/>
      <c r="HE710" s="28"/>
      <c r="HF710" s="28"/>
      <c r="HG710" s="28"/>
      <c r="HH710" s="28"/>
      <c r="HI710" s="28"/>
      <c r="HJ710" s="28"/>
      <c r="HK710" s="28"/>
      <c r="HL710" s="28"/>
      <c r="HM710" s="28"/>
      <c r="HN710" s="28"/>
      <c r="HO710" s="28"/>
      <c r="HP710" s="28"/>
      <c r="HQ710" s="28"/>
      <c r="HR710" s="28"/>
      <c r="HS710" s="28"/>
      <c r="HT710" s="28"/>
      <c r="HU710" s="28"/>
      <c r="HV710" s="28"/>
      <c r="HW710" s="28"/>
      <c r="HX710" s="28"/>
      <c r="HY710" s="28"/>
      <c r="HZ710" s="28"/>
      <c r="IA710" s="28"/>
      <c r="IB710" s="28"/>
      <c r="IC710" s="28"/>
      <c r="ID710" s="28"/>
      <c r="IE710" s="28"/>
      <c r="IF710" s="28"/>
      <c r="IG710" s="28"/>
      <c r="IH710" s="28"/>
      <c r="II710" s="28"/>
      <c r="IJ710" s="28"/>
      <c r="IK710" s="28"/>
      <c r="IL710" s="28"/>
      <c r="IM710" s="28"/>
      <c r="IN710" s="28"/>
      <c r="IO710" s="28"/>
      <c r="IP710" s="28"/>
      <c r="IQ710" s="28"/>
      <c r="IR710" s="28"/>
    </row>
    <row r="711" spans="2:252" x14ac:dyDescent="0.25">
      <c r="B711" s="28"/>
      <c r="C711" s="28"/>
      <c r="D711" s="28"/>
      <c r="E711" s="28"/>
      <c r="F711" s="28"/>
      <c r="G711" s="28"/>
      <c r="H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c r="FY711" s="28"/>
      <c r="FZ711" s="28"/>
      <c r="GA711" s="28"/>
      <c r="GB711" s="28"/>
      <c r="GC711" s="28"/>
      <c r="GD711" s="28"/>
      <c r="GE711" s="28"/>
      <c r="GF711" s="28"/>
      <c r="GG711" s="28"/>
      <c r="GH711" s="28"/>
      <c r="GI711" s="28"/>
      <c r="GJ711" s="28"/>
      <c r="GK711" s="28"/>
      <c r="GL711" s="28"/>
      <c r="GM711" s="28"/>
      <c r="GN711" s="28"/>
      <c r="GO711" s="28"/>
      <c r="GP711" s="28"/>
      <c r="GQ711" s="28"/>
      <c r="GR711" s="28"/>
      <c r="GS711" s="28"/>
      <c r="GT711" s="28"/>
      <c r="GU711" s="28"/>
      <c r="GV711" s="28"/>
      <c r="GW711" s="28"/>
      <c r="GX711" s="28"/>
      <c r="GY711" s="28"/>
      <c r="GZ711" s="28"/>
      <c r="HA711" s="28"/>
      <c r="HB711" s="28"/>
      <c r="HC711" s="28"/>
      <c r="HD711" s="28"/>
      <c r="HE711" s="28"/>
      <c r="HF711" s="28"/>
      <c r="HG711" s="28"/>
      <c r="HH711" s="28"/>
      <c r="HI711" s="28"/>
      <c r="HJ711" s="28"/>
      <c r="HK711" s="28"/>
      <c r="HL711" s="28"/>
      <c r="HM711" s="28"/>
      <c r="HN711" s="28"/>
      <c r="HO711" s="28"/>
      <c r="HP711" s="28"/>
      <c r="HQ711" s="28"/>
      <c r="HR711" s="28"/>
      <c r="HS711" s="28"/>
      <c r="HT711" s="28"/>
      <c r="HU711" s="28"/>
      <c r="HV711" s="28"/>
      <c r="HW711" s="28"/>
      <c r="HX711" s="28"/>
      <c r="HY711" s="28"/>
      <c r="HZ711" s="28"/>
      <c r="IA711" s="28"/>
      <c r="IB711" s="28"/>
      <c r="IC711" s="28"/>
      <c r="ID711" s="28"/>
      <c r="IE711" s="28"/>
      <c r="IF711" s="28"/>
      <c r="IG711" s="28"/>
      <c r="IH711" s="28"/>
      <c r="II711" s="28"/>
      <c r="IJ711" s="28"/>
      <c r="IK711" s="28"/>
      <c r="IL711" s="28"/>
      <c r="IM711" s="28"/>
      <c r="IN711" s="28"/>
      <c r="IO711" s="28"/>
      <c r="IP711" s="28"/>
      <c r="IQ711" s="28"/>
      <c r="IR711" s="28"/>
    </row>
    <row r="712" spans="2:252" x14ac:dyDescent="0.25">
      <c r="B712" s="28"/>
      <c r="C712" s="28"/>
      <c r="D712" s="28"/>
      <c r="E712" s="28"/>
      <c r="F712" s="28"/>
      <c r="G712" s="28"/>
      <c r="H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c r="FY712" s="28"/>
      <c r="FZ712" s="28"/>
      <c r="GA712" s="28"/>
      <c r="GB712" s="28"/>
      <c r="GC712" s="28"/>
      <c r="GD712" s="28"/>
      <c r="GE712" s="28"/>
      <c r="GF712" s="28"/>
      <c r="GG712" s="28"/>
      <c r="GH712" s="28"/>
      <c r="GI712" s="28"/>
      <c r="GJ712" s="28"/>
      <c r="GK712" s="28"/>
      <c r="GL712" s="28"/>
      <c r="GM712" s="28"/>
      <c r="GN712" s="28"/>
      <c r="GO712" s="28"/>
      <c r="GP712" s="28"/>
      <c r="GQ712" s="28"/>
      <c r="GR712" s="28"/>
      <c r="GS712" s="28"/>
      <c r="GT712" s="28"/>
      <c r="GU712" s="28"/>
      <c r="GV712" s="28"/>
      <c r="GW712" s="28"/>
      <c r="GX712" s="28"/>
      <c r="GY712" s="28"/>
      <c r="GZ712" s="28"/>
      <c r="HA712" s="28"/>
      <c r="HB712" s="28"/>
      <c r="HC712" s="28"/>
      <c r="HD712" s="28"/>
      <c r="HE712" s="28"/>
      <c r="HF712" s="28"/>
      <c r="HG712" s="28"/>
      <c r="HH712" s="28"/>
      <c r="HI712" s="28"/>
      <c r="HJ712" s="28"/>
      <c r="HK712" s="28"/>
      <c r="HL712" s="28"/>
      <c r="HM712" s="28"/>
      <c r="HN712" s="28"/>
      <c r="HO712" s="28"/>
      <c r="HP712" s="28"/>
      <c r="HQ712" s="28"/>
      <c r="HR712" s="28"/>
      <c r="HS712" s="28"/>
      <c r="HT712" s="28"/>
      <c r="HU712" s="28"/>
      <c r="HV712" s="28"/>
      <c r="HW712" s="28"/>
      <c r="HX712" s="28"/>
      <c r="HY712" s="28"/>
      <c r="HZ712" s="28"/>
      <c r="IA712" s="28"/>
      <c r="IB712" s="28"/>
      <c r="IC712" s="28"/>
      <c r="ID712" s="28"/>
      <c r="IE712" s="28"/>
      <c r="IF712" s="28"/>
      <c r="IG712" s="28"/>
      <c r="IH712" s="28"/>
      <c r="II712" s="28"/>
      <c r="IJ712" s="28"/>
      <c r="IK712" s="28"/>
      <c r="IL712" s="28"/>
      <c r="IM712" s="28"/>
      <c r="IN712" s="28"/>
      <c r="IO712" s="28"/>
      <c r="IP712" s="28"/>
      <c r="IQ712" s="28"/>
      <c r="IR712" s="28"/>
    </row>
    <row r="713" spans="2:252" x14ac:dyDescent="0.25">
      <c r="B713" s="28"/>
      <c r="C713" s="28"/>
      <c r="D713" s="28"/>
      <c r="E713" s="28"/>
      <c r="F713" s="28"/>
      <c r="G713" s="28"/>
      <c r="H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c r="FY713" s="28"/>
      <c r="FZ713" s="28"/>
      <c r="GA713" s="28"/>
      <c r="GB713" s="28"/>
      <c r="GC713" s="28"/>
      <c r="GD713" s="28"/>
      <c r="GE713" s="28"/>
      <c r="GF713" s="28"/>
      <c r="GG713" s="28"/>
      <c r="GH713" s="28"/>
      <c r="GI713" s="28"/>
      <c r="GJ713" s="28"/>
      <c r="GK713" s="28"/>
      <c r="GL713" s="28"/>
      <c r="GM713" s="28"/>
      <c r="GN713" s="28"/>
      <c r="GO713" s="28"/>
      <c r="GP713" s="28"/>
      <c r="GQ713" s="28"/>
      <c r="GR713" s="28"/>
      <c r="GS713" s="28"/>
      <c r="GT713" s="28"/>
      <c r="GU713" s="28"/>
      <c r="GV713" s="28"/>
      <c r="GW713" s="28"/>
      <c r="GX713" s="28"/>
      <c r="GY713" s="28"/>
      <c r="GZ713" s="28"/>
      <c r="HA713" s="28"/>
      <c r="HB713" s="28"/>
      <c r="HC713" s="28"/>
      <c r="HD713" s="28"/>
      <c r="HE713" s="28"/>
      <c r="HF713" s="28"/>
      <c r="HG713" s="28"/>
      <c r="HH713" s="28"/>
      <c r="HI713" s="28"/>
      <c r="HJ713" s="28"/>
      <c r="HK713" s="28"/>
      <c r="HL713" s="28"/>
      <c r="HM713" s="28"/>
      <c r="HN713" s="28"/>
      <c r="HO713" s="28"/>
      <c r="HP713" s="28"/>
      <c r="HQ713" s="28"/>
      <c r="HR713" s="28"/>
      <c r="HS713" s="28"/>
      <c r="HT713" s="28"/>
      <c r="HU713" s="28"/>
      <c r="HV713" s="28"/>
      <c r="HW713" s="28"/>
      <c r="HX713" s="28"/>
      <c r="HY713" s="28"/>
      <c r="HZ713" s="28"/>
      <c r="IA713" s="28"/>
      <c r="IB713" s="28"/>
      <c r="IC713" s="28"/>
      <c r="ID713" s="28"/>
      <c r="IE713" s="28"/>
      <c r="IF713" s="28"/>
      <c r="IG713" s="28"/>
      <c r="IH713" s="28"/>
      <c r="II713" s="28"/>
      <c r="IJ713" s="28"/>
      <c r="IK713" s="28"/>
      <c r="IL713" s="28"/>
      <c r="IM713" s="28"/>
      <c r="IN713" s="28"/>
      <c r="IO713" s="28"/>
      <c r="IP713" s="28"/>
      <c r="IQ713" s="28"/>
      <c r="IR713" s="28"/>
    </row>
    <row r="714" spans="2:252" x14ac:dyDescent="0.25">
      <c r="B714" s="28"/>
      <c r="C714" s="28"/>
      <c r="D714" s="28"/>
      <c r="E714" s="28"/>
      <c r="F714" s="28"/>
      <c r="G714" s="28"/>
      <c r="H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c r="FY714" s="28"/>
      <c r="FZ714" s="28"/>
      <c r="GA714" s="28"/>
      <c r="GB714" s="28"/>
      <c r="GC714" s="28"/>
      <c r="GD714" s="28"/>
      <c r="GE714" s="28"/>
      <c r="GF714" s="28"/>
      <c r="GG714" s="28"/>
      <c r="GH714" s="28"/>
      <c r="GI714" s="28"/>
      <c r="GJ714" s="28"/>
      <c r="GK714" s="28"/>
      <c r="GL714" s="28"/>
      <c r="GM714" s="28"/>
      <c r="GN714" s="28"/>
      <c r="GO714" s="28"/>
      <c r="GP714" s="28"/>
      <c r="GQ714" s="28"/>
      <c r="GR714" s="28"/>
      <c r="GS714" s="28"/>
      <c r="GT714" s="28"/>
      <c r="GU714" s="28"/>
      <c r="GV714" s="28"/>
      <c r="GW714" s="28"/>
      <c r="GX714" s="28"/>
      <c r="GY714" s="28"/>
      <c r="GZ714" s="28"/>
      <c r="HA714" s="28"/>
      <c r="HB714" s="28"/>
      <c r="HC714" s="28"/>
      <c r="HD714" s="28"/>
      <c r="HE714" s="28"/>
      <c r="HF714" s="28"/>
      <c r="HG714" s="28"/>
      <c r="HH714" s="28"/>
      <c r="HI714" s="28"/>
      <c r="HJ714" s="28"/>
      <c r="HK714" s="28"/>
      <c r="HL714" s="28"/>
      <c r="HM714" s="28"/>
      <c r="HN714" s="28"/>
      <c r="HO714" s="28"/>
      <c r="HP714" s="28"/>
      <c r="HQ714" s="28"/>
      <c r="HR714" s="28"/>
      <c r="HS714" s="28"/>
      <c r="HT714" s="28"/>
      <c r="HU714" s="28"/>
      <c r="HV714" s="28"/>
      <c r="HW714" s="28"/>
      <c r="HX714" s="28"/>
      <c r="HY714" s="28"/>
      <c r="HZ714" s="28"/>
      <c r="IA714" s="28"/>
      <c r="IB714" s="28"/>
      <c r="IC714" s="28"/>
      <c r="ID714" s="28"/>
      <c r="IE714" s="28"/>
      <c r="IF714" s="28"/>
      <c r="IG714" s="28"/>
      <c r="IH714" s="28"/>
      <c r="II714" s="28"/>
      <c r="IJ714" s="28"/>
      <c r="IK714" s="28"/>
      <c r="IL714" s="28"/>
      <c r="IM714" s="28"/>
      <c r="IN714" s="28"/>
      <c r="IO714" s="28"/>
      <c r="IP714" s="28"/>
      <c r="IQ714" s="28"/>
      <c r="IR714" s="28"/>
    </row>
    <row r="715" spans="2:252" x14ac:dyDescent="0.25">
      <c r="B715" s="28"/>
      <c r="C715" s="28"/>
      <c r="D715" s="28"/>
      <c r="E715" s="28"/>
      <c r="F715" s="28"/>
      <c r="G715" s="28"/>
      <c r="H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c r="FY715" s="28"/>
      <c r="FZ715" s="28"/>
      <c r="GA715" s="28"/>
      <c r="GB715" s="28"/>
      <c r="GC715" s="28"/>
      <c r="GD715" s="28"/>
      <c r="GE715" s="28"/>
      <c r="GF715" s="28"/>
      <c r="GG715" s="28"/>
      <c r="GH715" s="28"/>
      <c r="GI715" s="28"/>
      <c r="GJ715" s="28"/>
      <c r="GK715" s="28"/>
      <c r="GL715" s="28"/>
      <c r="GM715" s="28"/>
      <c r="GN715" s="28"/>
      <c r="GO715" s="28"/>
      <c r="GP715" s="28"/>
      <c r="GQ715" s="28"/>
      <c r="GR715" s="28"/>
      <c r="GS715" s="28"/>
      <c r="GT715" s="28"/>
      <c r="GU715" s="28"/>
      <c r="GV715" s="28"/>
      <c r="GW715" s="28"/>
      <c r="GX715" s="28"/>
      <c r="GY715" s="28"/>
      <c r="GZ715" s="28"/>
      <c r="HA715" s="28"/>
      <c r="HB715" s="28"/>
      <c r="HC715" s="28"/>
      <c r="HD715" s="28"/>
      <c r="HE715" s="28"/>
      <c r="HF715" s="28"/>
      <c r="HG715" s="28"/>
      <c r="HH715" s="28"/>
      <c r="HI715" s="28"/>
      <c r="HJ715" s="28"/>
      <c r="HK715" s="28"/>
      <c r="HL715" s="28"/>
      <c r="HM715" s="28"/>
      <c r="HN715" s="28"/>
      <c r="HO715" s="28"/>
      <c r="HP715" s="28"/>
      <c r="HQ715" s="28"/>
      <c r="HR715" s="28"/>
      <c r="HS715" s="28"/>
      <c r="HT715" s="28"/>
      <c r="HU715" s="28"/>
      <c r="HV715" s="28"/>
      <c r="HW715" s="28"/>
      <c r="HX715" s="28"/>
      <c r="HY715" s="28"/>
      <c r="HZ715" s="28"/>
      <c r="IA715" s="28"/>
      <c r="IB715" s="28"/>
      <c r="IC715" s="28"/>
      <c r="ID715" s="28"/>
      <c r="IE715" s="28"/>
      <c r="IF715" s="28"/>
      <c r="IG715" s="28"/>
      <c r="IH715" s="28"/>
      <c r="II715" s="28"/>
      <c r="IJ715" s="28"/>
      <c r="IK715" s="28"/>
      <c r="IL715" s="28"/>
      <c r="IM715" s="28"/>
      <c r="IN715" s="28"/>
      <c r="IO715" s="28"/>
      <c r="IP715" s="28"/>
      <c r="IQ715" s="28"/>
      <c r="IR715" s="28"/>
    </row>
    <row r="716" spans="2:252" x14ac:dyDescent="0.25">
      <c r="B716" s="28"/>
      <c r="C716" s="28"/>
      <c r="D716" s="28"/>
      <c r="E716" s="28"/>
      <c r="F716" s="28"/>
      <c r="G716" s="28"/>
      <c r="H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c r="FY716" s="28"/>
      <c r="FZ716" s="28"/>
      <c r="GA716" s="28"/>
      <c r="GB716" s="28"/>
      <c r="GC716" s="28"/>
      <c r="GD716" s="28"/>
      <c r="GE716" s="28"/>
      <c r="GF716" s="28"/>
      <c r="GG716" s="28"/>
      <c r="GH716" s="28"/>
      <c r="GI716" s="28"/>
      <c r="GJ716" s="28"/>
      <c r="GK716" s="28"/>
      <c r="GL716" s="28"/>
      <c r="GM716" s="28"/>
      <c r="GN716" s="28"/>
      <c r="GO716" s="28"/>
      <c r="GP716" s="28"/>
      <c r="GQ716" s="28"/>
      <c r="GR716" s="28"/>
      <c r="GS716" s="28"/>
      <c r="GT716" s="28"/>
      <c r="GU716" s="28"/>
      <c r="GV716" s="28"/>
      <c r="GW716" s="28"/>
      <c r="GX716" s="28"/>
      <c r="GY716" s="28"/>
      <c r="GZ716" s="28"/>
      <c r="HA716" s="28"/>
      <c r="HB716" s="28"/>
      <c r="HC716" s="28"/>
      <c r="HD716" s="28"/>
      <c r="HE716" s="28"/>
      <c r="HF716" s="28"/>
      <c r="HG716" s="28"/>
      <c r="HH716" s="28"/>
      <c r="HI716" s="28"/>
      <c r="HJ716" s="28"/>
      <c r="HK716" s="28"/>
      <c r="HL716" s="28"/>
      <c r="HM716" s="28"/>
      <c r="HN716" s="28"/>
      <c r="HO716" s="28"/>
      <c r="HP716" s="28"/>
      <c r="HQ716" s="28"/>
      <c r="HR716" s="28"/>
      <c r="HS716" s="28"/>
      <c r="HT716" s="28"/>
      <c r="HU716" s="28"/>
      <c r="HV716" s="28"/>
      <c r="HW716" s="28"/>
      <c r="HX716" s="28"/>
      <c r="HY716" s="28"/>
      <c r="HZ716" s="28"/>
      <c r="IA716" s="28"/>
      <c r="IB716" s="28"/>
      <c r="IC716" s="28"/>
      <c r="ID716" s="28"/>
      <c r="IE716" s="28"/>
      <c r="IF716" s="28"/>
      <c r="IG716" s="28"/>
      <c r="IH716" s="28"/>
      <c r="II716" s="28"/>
      <c r="IJ716" s="28"/>
      <c r="IK716" s="28"/>
      <c r="IL716" s="28"/>
      <c r="IM716" s="28"/>
      <c r="IN716" s="28"/>
      <c r="IO716" s="28"/>
      <c r="IP716" s="28"/>
      <c r="IQ716" s="28"/>
      <c r="IR716" s="28"/>
    </row>
    <row r="717" spans="2:252" x14ac:dyDescent="0.25">
      <c r="B717" s="28"/>
      <c r="C717" s="28"/>
      <c r="D717" s="28"/>
      <c r="E717" s="28"/>
      <c r="F717" s="28"/>
      <c r="G717" s="28"/>
      <c r="H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c r="FY717" s="28"/>
      <c r="FZ717" s="28"/>
      <c r="GA717" s="28"/>
      <c r="GB717" s="28"/>
      <c r="GC717" s="28"/>
      <c r="GD717" s="28"/>
      <c r="GE717" s="28"/>
      <c r="GF717" s="28"/>
      <c r="GG717" s="28"/>
      <c r="GH717" s="28"/>
      <c r="GI717" s="28"/>
      <c r="GJ717" s="28"/>
      <c r="GK717" s="28"/>
      <c r="GL717" s="28"/>
      <c r="GM717" s="28"/>
      <c r="GN717" s="28"/>
      <c r="GO717" s="28"/>
      <c r="GP717" s="28"/>
      <c r="GQ717" s="28"/>
      <c r="GR717" s="28"/>
      <c r="GS717" s="28"/>
      <c r="GT717" s="28"/>
      <c r="GU717" s="28"/>
      <c r="GV717" s="28"/>
      <c r="GW717" s="28"/>
      <c r="GX717" s="28"/>
      <c r="GY717" s="28"/>
      <c r="GZ717" s="28"/>
      <c r="HA717" s="28"/>
      <c r="HB717" s="28"/>
      <c r="HC717" s="28"/>
      <c r="HD717" s="28"/>
      <c r="HE717" s="28"/>
      <c r="HF717" s="28"/>
      <c r="HG717" s="28"/>
      <c r="HH717" s="28"/>
      <c r="HI717" s="28"/>
      <c r="HJ717" s="28"/>
      <c r="HK717" s="28"/>
      <c r="HL717" s="28"/>
      <c r="HM717" s="28"/>
      <c r="HN717" s="28"/>
      <c r="HO717" s="28"/>
      <c r="HP717" s="28"/>
      <c r="HQ717" s="28"/>
      <c r="HR717" s="28"/>
      <c r="HS717" s="28"/>
      <c r="HT717" s="28"/>
      <c r="HU717" s="28"/>
      <c r="HV717" s="28"/>
      <c r="HW717" s="28"/>
      <c r="HX717" s="28"/>
      <c r="HY717" s="28"/>
      <c r="HZ717" s="28"/>
      <c r="IA717" s="28"/>
      <c r="IB717" s="28"/>
      <c r="IC717" s="28"/>
      <c r="ID717" s="28"/>
      <c r="IE717" s="28"/>
      <c r="IF717" s="28"/>
      <c r="IG717" s="28"/>
      <c r="IH717" s="28"/>
      <c r="II717" s="28"/>
      <c r="IJ717" s="28"/>
      <c r="IK717" s="28"/>
      <c r="IL717" s="28"/>
      <c r="IM717" s="28"/>
      <c r="IN717" s="28"/>
      <c r="IO717" s="28"/>
      <c r="IP717" s="28"/>
      <c r="IQ717" s="28"/>
      <c r="IR717" s="28"/>
    </row>
    <row r="718" spans="2:252" x14ac:dyDescent="0.25">
      <c r="B718" s="28"/>
      <c r="C718" s="28"/>
      <c r="D718" s="28"/>
      <c r="E718" s="28"/>
      <c r="F718" s="28"/>
      <c r="G718" s="28"/>
      <c r="H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c r="FY718" s="28"/>
      <c r="FZ718" s="28"/>
      <c r="GA718" s="28"/>
      <c r="GB718" s="28"/>
      <c r="GC718" s="28"/>
      <c r="GD718" s="28"/>
      <c r="GE718" s="28"/>
      <c r="GF718" s="28"/>
      <c r="GG718" s="28"/>
      <c r="GH718" s="28"/>
      <c r="GI718" s="28"/>
      <c r="GJ718" s="28"/>
      <c r="GK718" s="28"/>
      <c r="GL718" s="28"/>
      <c r="GM718" s="28"/>
      <c r="GN718" s="28"/>
      <c r="GO718" s="28"/>
      <c r="GP718" s="28"/>
      <c r="GQ718" s="28"/>
      <c r="GR718" s="28"/>
      <c r="GS718" s="28"/>
      <c r="GT718" s="28"/>
      <c r="GU718" s="28"/>
      <c r="GV718" s="28"/>
      <c r="GW718" s="28"/>
      <c r="GX718" s="28"/>
      <c r="GY718" s="28"/>
      <c r="GZ718" s="28"/>
      <c r="HA718" s="28"/>
      <c r="HB718" s="28"/>
      <c r="HC718" s="28"/>
      <c r="HD718" s="28"/>
      <c r="HE718" s="28"/>
      <c r="HF718" s="28"/>
      <c r="HG718" s="28"/>
      <c r="HH718" s="28"/>
      <c r="HI718" s="28"/>
      <c r="HJ718" s="28"/>
      <c r="HK718" s="28"/>
      <c r="HL718" s="28"/>
      <c r="HM718" s="28"/>
      <c r="HN718" s="28"/>
      <c r="HO718" s="28"/>
      <c r="HP718" s="28"/>
      <c r="HQ718" s="28"/>
      <c r="HR718" s="28"/>
      <c r="HS718" s="28"/>
      <c r="HT718" s="28"/>
      <c r="HU718" s="28"/>
      <c r="HV718" s="28"/>
      <c r="HW718" s="28"/>
      <c r="HX718" s="28"/>
      <c r="HY718" s="28"/>
      <c r="HZ718" s="28"/>
      <c r="IA718" s="28"/>
      <c r="IB718" s="28"/>
      <c r="IC718" s="28"/>
      <c r="ID718" s="28"/>
      <c r="IE718" s="28"/>
      <c r="IF718" s="28"/>
      <c r="IG718" s="28"/>
      <c r="IH718" s="28"/>
      <c r="II718" s="28"/>
      <c r="IJ718" s="28"/>
      <c r="IK718" s="28"/>
      <c r="IL718" s="28"/>
      <c r="IM718" s="28"/>
      <c r="IN718" s="28"/>
      <c r="IO718" s="28"/>
      <c r="IP718" s="28"/>
      <c r="IQ718" s="28"/>
      <c r="IR718" s="28"/>
    </row>
    <row r="719" spans="2:252" x14ac:dyDescent="0.25">
      <c r="B719" s="28"/>
      <c r="C719" s="28"/>
      <c r="D719" s="28"/>
      <c r="E719" s="28"/>
      <c r="F719" s="28"/>
      <c r="G719" s="28"/>
      <c r="H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c r="FY719" s="28"/>
      <c r="FZ719" s="28"/>
      <c r="GA719" s="28"/>
      <c r="GB719" s="28"/>
      <c r="GC719" s="28"/>
      <c r="GD719" s="28"/>
      <c r="GE719" s="28"/>
      <c r="GF719" s="28"/>
      <c r="GG719" s="28"/>
      <c r="GH719" s="28"/>
      <c r="GI719" s="28"/>
      <c r="GJ719" s="28"/>
      <c r="GK719" s="28"/>
      <c r="GL719" s="28"/>
      <c r="GM719" s="28"/>
      <c r="GN719" s="28"/>
      <c r="GO719" s="28"/>
      <c r="GP719" s="28"/>
      <c r="GQ719" s="28"/>
      <c r="GR719" s="28"/>
      <c r="GS719" s="28"/>
      <c r="GT719" s="28"/>
      <c r="GU719" s="28"/>
      <c r="GV719" s="28"/>
      <c r="GW719" s="28"/>
      <c r="GX719" s="28"/>
      <c r="GY719" s="28"/>
      <c r="GZ719" s="28"/>
      <c r="HA719" s="28"/>
      <c r="HB719" s="28"/>
      <c r="HC719" s="28"/>
      <c r="HD719" s="28"/>
      <c r="HE719" s="28"/>
      <c r="HF719" s="28"/>
      <c r="HG719" s="28"/>
      <c r="HH719" s="28"/>
      <c r="HI719" s="28"/>
      <c r="HJ719" s="28"/>
      <c r="HK719" s="28"/>
      <c r="HL719" s="28"/>
      <c r="HM719" s="28"/>
      <c r="HN719" s="28"/>
      <c r="HO719" s="28"/>
      <c r="HP719" s="28"/>
      <c r="HQ719" s="28"/>
      <c r="HR719" s="28"/>
      <c r="HS719" s="28"/>
      <c r="HT719" s="28"/>
      <c r="HU719" s="28"/>
      <c r="HV719" s="28"/>
      <c r="HW719" s="28"/>
      <c r="HX719" s="28"/>
      <c r="HY719" s="28"/>
      <c r="HZ719" s="28"/>
      <c r="IA719" s="28"/>
      <c r="IB719" s="28"/>
      <c r="IC719" s="28"/>
      <c r="ID719" s="28"/>
      <c r="IE719" s="28"/>
      <c r="IF719" s="28"/>
      <c r="IG719" s="28"/>
      <c r="IH719" s="28"/>
      <c r="II719" s="28"/>
      <c r="IJ719" s="28"/>
      <c r="IK719" s="28"/>
      <c r="IL719" s="28"/>
      <c r="IM719" s="28"/>
      <c r="IN719" s="28"/>
      <c r="IO719" s="28"/>
      <c r="IP719" s="28"/>
      <c r="IQ719" s="28"/>
      <c r="IR719" s="28"/>
    </row>
    <row r="720" spans="2:252" x14ac:dyDescent="0.25">
      <c r="B720" s="28"/>
      <c r="C720" s="28"/>
      <c r="D720" s="28"/>
      <c r="E720" s="28"/>
      <c r="F720" s="28"/>
      <c r="G720" s="28"/>
      <c r="H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c r="FY720" s="28"/>
      <c r="FZ720" s="28"/>
      <c r="GA720" s="28"/>
      <c r="GB720" s="28"/>
      <c r="GC720" s="28"/>
      <c r="GD720" s="28"/>
      <c r="GE720" s="28"/>
      <c r="GF720" s="28"/>
      <c r="GG720" s="28"/>
      <c r="GH720" s="28"/>
      <c r="GI720" s="28"/>
      <c r="GJ720" s="28"/>
      <c r="GK720" s="28"/>
      <c r="GL720" s="28"/>
      <c r="GM720" s="28"/>
      <c r="GN720" s="28"/>
      <c r="GO720" s="28"/>
      <c r="GP720" s="28"/>
      <c r="GQ720" s="28"/>
      <c r="GR720" s="28"/>
      <c r="GS720" s="28"/>
      <c r="GT720" s="28"/>
      <c r="GU720" s="28"/>
      <c r="GV720" s="28"/>
      <c r="GW720" s="28"/>
      <c r="GX720" s="28"/>
      <c r="GY720" s="28"/>
      <c r="GZ720" s="28"/>
      <c r="HA720" s="28"/>
      <c r="HB720" s="28"/>
      <c r="HC720" s="28"/>
      <c r="HD720" s="28"/>
      <c r="HE720" s="28"/>
      <c r="HF720" s="28"/>
      <c r="HG720" s="28"/>
      <c r="HH720" s="28"/>
      <c r="HI720" s="28"/>
      <c r="HJ720" s="28"/>
      <c r="HK720" s="28"/>
      <c r="HL720" s="28"/>
      <c r="HM720" s="28"/>
      <c r="HN720" s="28"/>
      <c r="HO720" s="28"/>
      <c r="HP720" s="28"/>
      <c r="HQ720" s="28"/>
      <c r="HR720" s="28"/>
      <c r="HS720" s="28"/>
      <c r="HT720" s="28"/>
      <c r="HU720" s="28"/>
      <c r="HV720" s="28"/>
      <c r="HW720" s="28"/>
      <c r="HX720" s="28"/>
      <c r="HY720" s="28"/>
      <c r="HZ720" s="28"/>
      <c r="IA720" s="28"/>
      <c r="IB720" s="28"/>
      <c r="IC720" s="28"/>
      <c r="ID720" s="28"/>
      <c r="IE720" s="28"/>
      <c r="IF720" s="28"/>
      <c r="IG720" s="28"/>
      <c r="IH720" s="28"/>
      <c r="II720" s="28"/>
      <c r="IJ720" s="28"/>
      <c r="IK720" s="28"/>
      <c r="IL720" s="28"/>
      <c r="IM720" s="28"/>
      <c r="IN720" s="28"/>
      <c r="IO720" s="28"/>
      <c r="IP720" s="28"/>
      <c r="IQ720" s="28"/>
      <c r="IR720" s="28"/>
    </row>
    <row r="721" spans="2:252" x14ac:dyDescent="0.25">
      <c r="B721" s="28"/>
      <c r="C721" s="28"/>
      <c r="D721" s="28"/>
      <c r="E721" s="28"/>
      <c r="F721" s="28"/>
      <c r="G721" s="28"/>
      <c r="H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c r="FY721" s="28"/>
      <c r="FZ721" s="28"/>
      <c r="GA721" s="28"/>
      <c r="GB721" s="28"/>
      <c r="GC721" s="28"/>
      <c r="GD721" s="28"/>
      <c r="GE721" s="28"/>
      <c r="GF721" s="28"/>
      <c r="GG721" s="28"/>
      <c r="GH721" s="28"/>
      <c r="GI721" s="28"/>
      <c r="GJ721" s="28"/>
      <c r="GK721" s="28"/>
      <c r="GL721" s="28"/>
      <c r="GM721" s="28"/>
      <c r="GN721" s="28"/>
      <c r="GO721" s="28"/>
      <c r="GP721" s="28"/>
      <c r="GQ721" s="28"/>
      <c r="GR721" s="28"/>
      <c r="GS721" s="28"/>
      <c r="GT721" s="28"/>
      <c r="GU721" s="28"/>
      <c r="GV721" s="28"/>
      <c r="GW721" s="28"/>
      <c r="GX721" s="28"/>
      <c r="GY721" s="28"/>
      <c r="GZ721" s="28"/>
      <c r="HA721" s="28"/>
      <c r="HB721" s="28"/>
      <c r="HC721" s="28"/>
      <c r="HD721" s="28"/>
      <c r="HE721" s="28"/>
      <c r="HF721" s="28"/>
      <c r="HG721" s="28"/>
      <c r="HH721" s="28"/>
      <c r="HI721" s="28"/>
      <c r="HJ721" s="28"/>
      <c r="HK721" s="28"/>
      <c r="HL721" s="28"/>
      <c r="HM721" s="28"/>
      <c r="HN721" s="28"/>
      <c r="HO721" s="28"/>
      <c r="HP721" s="28"/>
      <c r="HQ721" s="28"/>
      <c r="HR721" s="28"/>
      <c r="HS721" s="28"/>
      <c r="HT721" s="28"/>
      <c r="HU721" s="28"/>
      <c r="HV721" s="28"/>
      <c r="HW721" s="28"/>
      <c r="HX721" s="28"/>
      <c r="HY721" s="28"/>
      <c r="HZ721" s="28"/>
      <c r="IA721" s="28"/>
      <c r="IB721" s="28"/>
      <c r="IC721" s="28"/>
      <c r="ID721" s="28"/>
      <c r="IE721" s="28"/>
      <c r="IF721" s="28"/>
      <c r="IG721" s="28"/>
      <c r="IH721" s="28"/>
      <c r="II721" s="28"/>
      <c r="IJ721" s="28"/>
      <c r="IK721" s="28"/>
      <c r="IL721" s="28"/>
      <c r="IM721" s="28"/>
      <c r="IN721" s="28"/>
      <c r="IO721" s="28"/>
      <c r="IP721" s="28"/>
      <c r="IQ721" s="28"/>
      <c r="IR721" s="28"/>
    </row>
    <row r="722" spans="2:252" x14ac:dyDescent="0.25">
      <c r="B722" s="28"/>
      <c r="C722" s="28"/>
      <c r="D722" s="28"/>
      <c r="E722" s="28"/>
      <c r="F722" s="28"/>
      <c r="G722" s="28"/>
      <c r="H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c r="FY722" s="28"/>
      <c r="FZ722" s="28"/>
      <c r="GA722" s="28"/>
      <c r="GB722" s="28"/>
      <c r="GC722" s="28"/>
      <c r="GD722" s="28"/>
      <c r="GE722" s="28"/>
      <c r="GF722" s="28"/>
      <c r="GG722" s="28"/>
      <c r="GH722" s="28"/>
      <c r="GI722" s="28"/>
      <c r="GJ722" s="28"/>
      <c r="GK722" s="28"/>
      <c r="GL722" s="28"/>
      <c r="GM722" s="28"/>
      <c r="GN722" s="28"/>
      <c r="GO722" s="28"/>
      <c r="GP722" s="28"/>
      <c r="GQ722" s="28"/>
      <c r="GR722" s="28"/>
      <c r="GS722" s="28"/>
      <c r="GT722" s="28"/>
      <c r="GU722" s="28"/>
      <c r="GV722" s="28"/>
      <c r="GW722" s="28"/>
      <c r="GX722" s="28"/>
      <c r="GY722" s="28"/>
      <c r="GZ722" s="28"/>
      <c r="HA722" s="28"/>
      <c r="HB722" s="28"/>
      <c r="HC722" s="28"/>
      <c r="HD722" s="28"/>
      <c r="HE722" s="28"/>
      <c r="HF722" s="28"/>
      <c r="HG722" s="28"/>
      <c r="HH722" s="28"/>
      <c r="HI722" s="28"/>
      <c r="HJ722" s="28"/>
      <c r="HK722" s="28"/>
      <c r="HL722" s="28"/>
      <c r="HM722" s="28"/>
      <c r="HN722" s="28"/>
      <c r="HO722" s="28"/>
      <c r="HP722" s="28"/>
      <c r="HQ722" s="28"/>
      <c r="HR722" s="28"/>
      <c r="HS722" s="28"/>
      <c r="HT722" s="28"/>
      <c r="HU722" s="28"/>
      <c r="HV722" s="28"/>
      <c r="HW722" s="28"/>
      <c r="HX722" s="28"/>
      <c r="HY722" s="28"/>
      <c r="HZ722" s="28"/>
      <c r="IA722" s="28"/>
      <c r="IB722" s="28"/>
      <c r="IC722" s="28"/>
      <c r="ID722" s="28"/>
      <c r="IE722" s="28"/>
      <c r="IF722" s="28"/>
      <c r="IG722" s="28"/>
      <c r="IH722" s="28"/>
      <c r="II722" s="28"/>
      <c r="IJ722" s="28"/>
      <c r="IK722" s="28"/>
      <c r="IL722" s="28"/>
      <c r="IM722" s="28"/>
      <c r="IN722" s="28"/>
      <c r="IO722" s="28"/>
      <c r="IP722" s="28"/>
      <c r="IQ722" s="28"/>
      <c r="IR722" s="28"/>
    </row>
    <row r="723" spans="2:252" x14ac:dyDescent="0.25">
      <c r="B723" s="28"/>
      <c r="C723" s="28"/>
      <c r="D723" s="28"/>
      <c r="E723" s="28"/>
      <c r="F723" s="28"/>
      <c r="G723" s="28"/>
      <c r="H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c r="FY723" s="28"/>
      <c r="FZ723" s="28"/>
      <c r="GA723" s="28"/>
      <c r="GB723" s="28"/>
      <c r="GC723" s="28"/>
      <c r="GD723" s="28"/>
      <c r="GE723" s="28"/>
      <c r="GF723" s="28"/>
      <c r="GG723" s="28"/>
      <c r="GH723" s="28"/>
      <c r="GI723" s="28"/>
      <c r="GJ723" s="28"/>
      <c r="GK723" s="28"/>
      <c r="GL723" s="28"/>
      <c r="GM723" s="28"/>
      <c r="GN723" s="28"/>
      <c r="GO723" s="28"/>
      <c r="GP723" s="28"/>
      <c r="GQ723" s="28"/>
      <c r="GR723" s="28"/>
      <c r="GS723" s="28"/>
      <c r="GT723" s="28"/>
      <c r="GU723" s="28"/>
      <c r="GV723" s="28"/>
      <c r="GW723" s="28"/>
      <c r="GX723" s="28"/>
      <c r="GY723" s="28"/>
      <c r="GZ723" s="28"/>
      <c r="HA723" s="28"/>
      <c r="HB723" s="28"/>
      <c r="HC723" s="28"/>
      <c r="HD723" s="28"/>
      <c r="HE723" s="28"/>
      <c r="HF723" s="28"/>
      <c r="HG723" s="28"/>
      <c r="HH723" s="28"/>
      <c r="HI723" s="28"/>
      <c r="HJ723" s="28"/>
      <c r="HK723" s="28"/>
      <c r="HL723" s="28"/>
      <c r="HM723" s="28"/>
      <c r="HN723" s="28"/>
      <c r="HO723" s="28"/>
      <c r="HP723" s="28"/>
      <c r="HQ723" s="28"/>
      <c r="HR723" s="28"/>
      <c r="HS723" s="28"/>
      <c r="HT723" s="28"/>
      <c r="HU723" s="28"/>
      <c r="HV723" s="28"/>
      <c r="HW723" s="28"/>
      <c r="HX723" s="28"/>
      <c r="HY723" s="28"/>
      <c r="HZ723" s="28"/>
      <c r="IA723" s="28"/>
      <c r="IB723" s="28"/>
      <c r="IC723" s="28"/>
      <c r="ID723" s="28"/>
      <c r="IE723" s="28"/>
      <c r="IF723" s="28"/>
      <c r="IG723" s="28"/>
      <c r="IH723" s="28"/>
      <c r="II723" s="28"/>
      <c r="IJ723" s="28"/>
      <c r="IK723" s="28"/>
      <c r="IL723" s="28"/>
      <c r="IM723" s="28"/>
      <c r="IN723" s="28"/>
      <c r="IO723" s="28"/>
      <c r="IP723" s="28"/>
      <c r="IQ723" s="28"/>
      <c r="IR723" s="28"/>
    </row>
    <row r="724" spans="2:252" x14ac:dyDescent="0.25">
      <c r="B724" s="28"/>
      <c r="C724" s="28"/>
      <c r="D724" s="28"/>
      <c r="E724" s="28"/>
      <c r="F724" s="28"/>
      <c r="G724" s="28"/>
      <c r="H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c r="FY724" s="28"/>
      <c r="FZ724" s="28"/>
      <c r="GA724" s="28"/>
      <c r="GB724" s="28"/>
      <c r="GC724" s="28"/>
      <c r="GD724" s="28"/>
      <c r="GE724" s="28"/>
      <c r="GF724" s="28"/>
      <c r="GG724" s="28"/>
      <c r="GH724" s="28"/>
      <c r="GI724" s="28"/>
      <c r="GJ724" s="28"/>
      <c r="GK724" s="28"/>
      <c r="GL724" s="28"/>
      <c r="GM724" s="28"/>
      <c r="GN724" s="28"/>
      <c r="GO724" s="28"/>
      <c r="GP724" s="28"/>
      <c r="GQ724" s="28"/>
      <c r="GR724" s="28"/>
      <c r="GS724" s="28"/>
      <c r="GT724" s="28"/>
      <c r="GU724" s="28"/>
      <c r="GV724" s="28"/>
      <c r="GW724" s="28"/>
      <c r="GX724" s="28"/>
      <c r="GY724" s="28"/>
      <c r="GZ724" s="28"/>
      <c r="HA724" s="28"/>
      <c r="HB724" s="28"/>
      <c r="HC724" s="28"/>
      <c r="HD724" s="28"/>
      <c r="HE724" s="28"/>
      <c r="HF724" s="28"/>
      <c r="HG724" s="28"/>
      <c r="HH724" s="28"/>
      <c r="HI724" s="28"/>
      <c r="HJ724" s="28"/>
      <c r="HK724" s="28"/>
      <c r="HL724" s="28"/>
      <c r="HM724" s="28"/>
      <c r="HN724" s="28"/>
      <c r="HO724" s="28"/>
      <c r="HP724" s="28"/>
      <c r="HQ724" s="28"/>
      <c r="HR724" s="28"/>
      <c r="HS724" s="28"/>
      <c r="HT724" s="28"/>
      <c r="HU724" s="28"/>
      <c r="HV724" s="28"/>
      <c r="HW724" s="28"/>
      <c r="HX724" s="28"/>
      <c r="HY724" s="28"/>
      <c r="HZ724" s="28"/>
      <c r="IA724" s="28"/>
      <c r="IB724" s="28"/>
      <c r="IC724" s="28"/>
      <c r="ID724" s="28"/>
      <c r="IE724" s="28"/>
      <c r="IF724" s="28"/>
      <c r="IG724" s="28"/>
      <c r="IH724" s="28"/>
      <c r="II724" s="28"/>
      <c r="IJ724" s="28"/>
      <c r="IK724" s="28"/>
      <c r="IL724" s="28"/>
      <c r="IM724" s="28"/>
      <c r="IN724" s="28"/>
      <c r="IO724" s="28"/>
      <c r="IP724" s="28"/>
      <c r="IQ724" s="28"/>
      <c r="IR724" s="28"/>
    </row>
    <row r="725" spans="2:252" x14ac:dyDescent="0.25">
      <c r="B725" s="28"/>
      <c r="C725" s="28"/>
      <c r="D725" s="28"/>
      <c r="E725" s="28"/>
      <c r="F725" s="28"/>
      <c r="G725" s="28"/>
      <c r="H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c r="FY725" s="28"/>
      <c r="FZ725" s="28"/>
      <c r="GA725" s="28"/>
      <c r="GB725" s="28"/>
      <c r="GC725" s="28"/>
      <c r="GD725" s="28"/>
      <c r="GE725" s="28"/>
      <c r="GF725" s="28"/>
      <c r="GG725" s="28"/>
      <c r="GH725" s="28"/>
      <c r="GI725" s="28"/>
      <c r="GJ725" s="28"/>
      <c r="GK725" s="28"/>
      <c r="GL725" s="28"/>
      <c r="GM725" s="28"/>
      <c r="GN725" s="28"/>
      <c r="GO725" s="28"/>
      <c r="GP725" s="28"/>
      <c r="GQ725" s="28"/>
      <c r="GR725" s="28"/>
      <c r="GS725" s="28"/>
      <c r="GT725" s="28"/>
      <c r="GU725" s="28"/>
      <c r="GV725" s="28"/>
      <c r="GW725" s="28"/>
      <c r="GX725" s="28"/>
      <c r="GY725" s="28"/>
      <c r="GZ725" s="28"/>
      <c r="HA725" s="28"/>
      <c r="HB725" s="28"/>
      <c r="HC725" s="28"/>
      <c r="HD725" s="28"/>
      <c r="HE725" s="28"/>
      <c r="HF725" s="28"/>
      <c r="HG725" s="28"/>
      <c r="HH725" s="28"/>
      <c r="HI725" s="28"/>
      <c r="HJ725" s="28"/>
      <c r="HK725" s="28"/>
      <c r="HL725" s="28"/>
      <c r="HM725" s="28"/>
      <c r="HN725" s="28"/>
      <c r="HO725" s="28"/>
      <c r="HP725" s="28"/>
      <c r="HQ725" s="28"/>
      <c r="HR725" s="28"/>
      <c r="HS725" s="28"/>
      <c r="HT725" s="28"/>
      <c r="HU725" s="28"/>
      <c r="HV725" s="28"/>
      <c r="HW725" s="28"/>
      <c r="HX725" s="28"/>
      <c r="HY725" s="28"/>
      <c r="HZ725" s="28"/>
      <c r="IA725" s="28"/>
      <c r="IB725" s="28"/>
      <c r="IC725" s="28"/>
      <c r="ID725" s="28"/>
      <c r="IE725" s="28"/>
      <c r="IF725" s="28"/>
      <c r="IG725" s="28"/>
      <c r="IH725" s="28"/>
      <c r="II725" s="28"/>
      <c r="IJ725" s="28"/>
      <c r="IK725" s="28"/>
      <c r="IL725" s="28"/>
      <c r="IM725" s="28"/>
      <c r="IN725" s="28"/>
      <c r="IO725" s="28"/>
      <c r="IP725" s="28"/>
      <c r="IQ725" s="28"/>
      <c r="IR725" s="28"/>
    </row>
    <row r="726" spans="2:252" x14ac:dyDescent="0.25">
      <c r="B726" s="28"/>
      <c r="C726" s="28"/>
      <c r="D726" s="28"/>
      <c r="E726" s="28"/>
      <c r="F726" s="28"/>
      <c r="G726" s="28"/>
      <c r="H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c r="FY726" s="28"/>
      <c r="FZ726" s="28"/>
      <c r="GA726" s="28"/>
      <c r="GB726" s="28"/>
      <c r="GC726" s="28"/>
      <c r="GD726" s="28"/>
      <c r="GE726" s="28"/>
      <c r="GF726" s="28"/>
      <c r="GG726" s="28"/>
      <c r="GH726" s="28"/>
      <c r="GI726" s="28"/>
      <c r="GJ726" s="28"/>
      <c r="GK726" s="28"/>
      <c r="GL726" s="28"/>
      <c r="GM726" s="28"/>
      <c r="GN726" s="28"/>
      <c r="GO726" s="28"/>
      <c r="GP726" s="28"/>
      <c r="GQ726" s="28"/>
      <c r="GR726" s="28"/>
      <c r="GS726" s="28"/>
      <c r="GT726" s="28"/>
      <c r="GU726" s="28"/>
      <c r="GV726" s="28"/>
      <c r="GW726" s="28"/>
      <c r="GX726" s="28"/>
      <c r="GY726" s="28"/>
      <c r="GZ726" s="28"/>
      <c r="HA726" s="28"/>
      <c r="HB726" s="28"/>
      <c r="HC726" s="28"/>
      <c r="HD726" s="28"/>
      <c r="HE726" s="28"/>
      <c r="HF726" s="28"/>
      <c r="HG726" s="28"/>
      <c r="HH726" s="28"/>
      <c r="HI726" s="28"/>
      <c r="HJ726" s="28"/>
      <c r="HK726" s="28"/>
      <c r="HL726" s="28"/>
      <c r="HM726" s="28"/>
      <c r="HN726" s="28"/>
      <c r="HO726" s="28"/>
      <c r="HP726" s="28"/>
      <c r="HQ726" s="28"/>
      <c r="HR726" s="28"/>
      <c r="HS726" s="28"/>
      <c r="HT726" s="28"/>
      <c r="HU726" s="28"/>
      <c r="HV726" s="28"/>
      <c r="HW726" s="28"/>
      <c r="HX726" s="28"/>
      <c r="HY726" s="28"/>
      <c r="HZ726" s="28"/>
      <c r="IA726" s="28"/>
      <c r="IB726" s="28"/>
      <c r="IC726" s="28"/>
      <c r="ID726" s="28"/>
      <c r="IE726" s="28"/>
      <c r="IF726" s="28"/>
      <c r="IG726" s="28"/>
      <c r="IH726" s="28"/>
      <c r="II726" s="28"/>
      <c r="IJ726" s="28"/>
      <c r="IK726" s="28"/>
      <c r="IL726" s="28"/>
      <c r="IM726" s="28"/>
      <c r="IN726" s="28"/>
      <c r="IO726" s="28"/>
      <c r="IP726" s="28"/>
      <c r="IQ726" s="28"/>
      <c r="IR726" s="28"/>
    </row>
    <row r="727" spans="2:252" x14ac:dyDescent="0.25">
      <c r="B727" s="28"/>
      <c r="C727" s="28"/>
      <c r="D727" s="28"/>
      <c r="E727" s="28"/>
      <c r="F727" s="28"/>
      <c r="G727" s="28"/>
      <c r="H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c r="FY727" s="28"/>
      <c r="FZ727" s="28"/>
      <c r="GA727" s="28"/>
      <c r="GB727" s="28"/>
      <c r="GC727" s="28"/>
      <c r="GD727" s="28"/>
      <c r="GE727" s="28"/>
      <c r="GF727" s="28"/>
      <c r="GG727" s="28"/>
      <c r="GH727" s="28"/>
      <c r="GI727" s="28"/>
      <c r="GJ727" s="28"/>
      <c r="GK727" s="28"/>
      <c r="GL727" s="28"/>
      <c r="GM727" s="28"/>
      <c r="GN727" s="28"/>
      <c r="GO727" s="28"/>
      <c r="GP727" s="28"/>
      <c r="GQ727" s="28"/>
      <c r="GR727" s="28"/>
      <c r="GS727" s="28"/>
      <c r="GT727" s="28"/>
      <c r="GU727" s="28"/>
      <c r="GV727" s="28"/>
      <c r="GW727" s="28"/>
      <c r="GX727" s="28"/>
      <c r="GY727" s="28"/>
      <c r="GZ727" s="28"/>
      <c r="HA727" s="28"/>
      <c r="HB727" s="28"/>
      <c r="HC727" s="28"/>
      <c r="HD727" s="28"/>
      <c r="HE727" s="28"/>
      <c r="HF727" s="28"/>
      <c r="HG727" s="28"/>
      <c r="HH727" s="28"/>
      <c r="HI727" s="28"/>
      <c r="HJ727" s="28"/>
      <c r="HK727" s="28"/>
      <c r="HL727" s="28"/>
      <c r="HM727" s="28"/>
      <c r="HN727" s="28"/>
      <c r="HO727" s="28"/>
      <c r="HP727" s="28"/>
      <c r="HQ727" s="28"/>
      <c r="HR727" s="28"/>
      <c r="HS727" s="28"/>
      <c r="HT727" s="28"/>
      <c r="HU727" s="28"/>
      <c r="HV727" s="28"/>
      <c r="HW727" s="28"/>
      <c r="HX727" s="28"/>
      <c r="HY727" s="28"/>
      <c r="HZ727" s="28"/>
      <c r="IA727" s="28"/>
      <c r="IB727" s="28"/>
      <c r="IC727" s="28"/>
      <c r="ID727" s="28"/>
      <c r="IE727" s="28"/>
      <c r="IF727" s="28"/>
      <c r="IG727" s="28"/>
      <c r="IH727" s="28"/>
      <c r="II727" s="28"/>
      <c r="IJ727" s="28"/>
      <c r="IK727" s="28"/>
      <c r="IL727" s="28"/>
      <c r="IM727" s="28"/>
      <c r="IN727" s="28"/>
      <c r="IO727" s="28"/>
      <c r="IP727" s="28"/>
      <c r="IQ727" s="28"/>
      <c r="IR727" s="28"/>
    </row>
    <row r="728" spans="2:252" x14ac:dyDescent="0.25">
      <c r="B728" s="28"/>
      <c r="C728" s="28"/>
      <c r="D728" s="28"/>
      <c r="E728" s="28"/>
      <c r="F728" s="28"/>
      <c r="G728" s="28"/>
      <c r="H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c r="FY728" s="28"/>
      <c r="FZ728" s="28"/>
      <c r="GA728" s="28"/>
      <c r="GB728" s="28"/>
      <c r="GC728" s="28"/>
      <c r="GD728" s="28"/>
      <c r="GE728" s="28"/>
      <c r="GF728" s="28"/>
      <c r="GG728" s="28"/>
      <c r="GH728" s="28"/>
      <c r="GI728" s="28"/>
      <c r="GJ728" s="28"/>
      <c r="GK728" s="28"/>
      <c r="GL728" s="28"/>
      <c r="GM728" s="28"/>
      <c r="GN728" s="28"/>
      <c r="GO728" s="28"/>
      <c r="GP728" s="28"/>
      <c r="GQ728" s="28"/>
      <c r="GR728" s="28"/>
      <c r="GS728" s="28"/>
      <c r="GT728" s="28"/>
      <c r="GU728" s="28"/>
      <c r="GV728" s="28"/>
      <c r="GW728" s="28"/>
      <c r="GX728" s="28"/>
      <c r="GY728" s="28"/>
      <c r="GZ728" s="28"/>
      <c r="HA728" s="28"/>
      <c r="HB728" s="28"/>
      <c r="HC728" s="28"/>
      <c r="HD728" s="28"/>
      <c r="HE728" s="28"/>
      <c r="HF728" s="28"/>
      <c r="HG728" s="28"/>
      <c r="HH728" s="28"/>
      <c r="HI728" s="28"/>
      <c r="HJ728" s="28"/>
      <c r="HK728" s="28"/>
      <c r="HL728" s="28"/>
      <c r="HM728" s="28"/>
      <c r="HN728" s="28"/>
      <c r="HO728" s="28"/>
      <c r="HP728" s="28"/>
      <c r="HQ728" s="28"/>
      <c r="HR728" s="28"/>
      <c r="HS728" s="28"/>
      <c r="HT728" s="28"/>
      <c r="HU728" s="28"/>
      <c r="HV728" s="28"/>
      <c r="HW728" s="28"/>
      <c r="HX728" s="28"/>
      <c r="HY728" s="28"/>
      <c r="HZ728" s="28"/>
      <c r="IA728" s="28"/>
      <c r="IB728" s="28"/>
      <c r="IC728" s="28"/>
      <c r="ID728" s="28"/>
      <c r="IE728" s="28"/>
      <c r="IF728" s="28"/>
      <c r="IG728" s="28"/>
      <c r="IH728" s="28"/>
      <c r="II728" s="28"/>
      <c r="IJ728" s="28"/>
      <c r="IK728" s="28"/>
      <c r="IL728" s="28"/>
      <c r="IM728" s="28"/>
      <c r="IN728" s="28"/>
      <c r="IO728" s="28"/>
      <c r="IP728" s="28"/>
      <c r="IQ728" s="28"/>
      <c r="IR728" s="28"/>
    </row>
    <row r="729" spans="2:252" x14ac:dyDescent="0.25">
      <c r="B729" s="28"/>
      <c r="C729" s="28"/>
      <c r="D729" s="28"/>
      <c r="E729" s="28"/>
      <c r="F729" s="28"/>
      <c r="G729" s="28"/>
      <c r="H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c r="FY729" s="28"/>
      <c r="FZ729" s="28"/>
      <c r="GA729" s="28"/>
      <c r="GB729" s="28"/>
      <c r="GC729" s="28"/>
      <c r="GD729" s="28"/>
      <c r="GE729" s="28"/>
      <c r="GF729" s="28"/>
      <c r="GG729" s="28"/>
      <c r="GH729" s="28"/>
      <c r="GI729" s="28"/>
      <c r="GJ729" s="28"/>
      <c r="GK729" s="28"/>
      <c r="GL729" s="28"/>
      <c r="GM729" s="28"/>
      <c r="GN729" s="28"/>
      <c r="GO729" s="28"/>
      <c r="GP729" s="28"/>
      <c r="GQ729" s="28"/>
      <c r="GR729" s="28"/>
      <c r="GS729" s="28"/>
      <c r="GT729" s="28"/>
      <c r="GU729" s="28"/>
      <c r="GV729" s="28"/>
      <c r="GW729" s="28"/>
      <c r="GX729" s="28"/>
      <c r="GY729" s="28"/>
      <c r="GZ729" s="28"/>
      <c r="HA729" s="28"/>
      <c r="HB729" s="28"/>
      <c r="HC729" s="28"/>
      <c r="HD729" s="28"/>
      <c r="HE729" s="28"/>
      <c r="HF729" s="28"/>
      <c r="HG729" s="28"/>
      <c r="HH729" s="28"/>
      <c r="HI729" s="28"/>
      <c r="HJ729" s="28"/>
      <c r="HK729" s="28"/>
      <c r="HL729" s="28"/>
      <c r="HM729" s="28"/>
      <c r="HN729" s="28"/>
      <c r="HO729" s="28"/>
      <c r="HP729" s="28"/>
      <c r="HQ729" s="28"/>
      <c r="HR729" s="28"/>
      <c r="HS729" s="28"/>
      <c r="HT729" s="28"/>
      <c r="HU729" s="28"/>
      <c r="HV729" s="28"/>
      <c r="HW729" s="28"/>
      <c r="HX729" s="28"/>
      <c r="HY729" s="28"/>
      <c r="HZ729" s="28"/>
      <c r="IA729" s="28"/>
      <c r="IB729" s="28"/>
      <c r="IC729" s="28"/>
      <c r="ID729" s="28"/>
      <c r="IE729" s="28"/>
      <c r="IF729" s="28"/>
      <c r="IG729" s="28"/>
      <c r="IH729" s="28"/>
      <c r="II729" s="28"/>
      <c r="IJ729" s="28"/>
      <c r="IK729" s="28"/>
      <c r="IL729" s="28"/>
      <c r="IM729" s="28"/>
      <c r="IN729" s="28"/>
      <c r="IO729" s="28"/>
      <c r="IP729" s="28"/>
      <c r="IQ729" s="28"/>
      <c r="IR729" s="28"/>
    </row>
    <row r="730" spans="2:252" x14ac:dyDescent="0.25">
      <c r="B730" s="28"/>
      <c r="C730" s="28"/>
      <c r="D730" s="28"/>
      <c r="E730" s="28"/>
      <c r="F730" s="28"/>
      <c r="G730" s="28"/>
      <c r="H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c r="FY730" s="28"/>
      <c r="FZ730" s="28"/>
      <c r="GA730" s="28"/>
      <c r="GB730" s="28"/>
      <c r="GC730" s="28"/>
      <c r="GD730" s="28"/>
      <c r="GE730" s="28"/>
      <c r="GF730" s="28"/>
      <c r="GG730" s="28"/>
      <c r="GH730" s="28"/>
      <c r="GI730" s="28"/>
      <c r="GJ730" s="28"/>
      <c r="GK730" s="28"/>
      <c r="GL730" s="28"/>
      <c r="GM730" s="28"/>
      <c r="GN730" s="28"/>
      <c r="GO730" s="28"/>
      <c r="GP730" s="28"/>
      <c r="GQ730" s="28"/>
      <c r="GR730" s="28"/>
      <c r="GS730" s="28"/>
      <c r="GT730" s="28"/>
      <c r="GU730" s="28"/>
      <c r="GV730" s="28"/>
      <c r="GW730" s="28"/>
      <c r="GX730" s="28"/>
      <c r="GY730" s="28"/>
      <c r="GZ730" s="28"/>
      <c r="HA730" s="28"/>
      <c r="HB730" s="28"/>
      <c r="HC730" s="28"/>
      <c r="HD730" s="28"/>
      <c r="HE730" s="28"/>
      <c r="HF730" s="28"/>
      <c r="HG730" s="28"/>
      <c r="HH730" s="28"/>
      <c r="HI730" s="28"/>
      <c r="HJ730" s="28"/>
      <c r="HK730" s="28"/>
      <c r="HL730" s="28"/>
      <c r="HM730" s="28"/>
      <c r="HN730" s="28"/>
      <c r="HO730" s="28"/>
      <c r="HP730" s="28"/>
      <c r="HQ730" s="28"/>
      <c r="HR730" s="28"/>
      <c r="HS730" s="28"/>
      <c r="HT730" s="28"/>
      <c r="HU730" s="28"/>
      <c r="HV730" s="28"/>
      <c r="HW730" s="28"/>
      <c r="HX730" s="28"/>
      <c r="HY730" s="28"/>
      <c r="HZ730" s="28"/>
      <c r="IA730" s="28"/>
      <c r="IB730" s="28"/>
      <c r="IC730" s="28"/>
      <c r="ID730" s="28"/>
      <c r="IE730" s="28"/>
      <c r="IF730" s="28"/>
      <c r="IG730" s="28"/>
      <c r="IH730" s="28"/>
      <c r="II730" s="28"/>
      <c r="IJ730" s="28"/>
      <c r="IK730" s="28"/>
      <c r="IL730" s="28"/>
      <c r="IM730" s="28"/>
      <c r="IN730" s="28"/>
      <c r="IO730" s="28"/>
      <c r="IP730" s="28"/>
      <c r="IQ730" s="28"/>
      <c r="IR730" s="28"/>
    </row>
    <row r="731" spans="2:252" x14ac:dyDescent="0.25">
      <c r="B731" s="28"/>
      <c r="C731" s="28"/>
      <c r="D731" s="28"/>
      <c r="E731" s="28"/>
      <c r="F731" s="28"/>
      <c r="G731" s="28"/>
      <c r="H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c r="FY731" s="28"/>
      <c r="FZ731" s="28"/>
      <c r="GA731" s="28"/>
      <c r="GB731" s="28"/>
      <c r="GC731" s="28"/>
      <c r="GD731" s="28"/>
      <c r="GE731" s="28"/>
      <c r="GF731" s="28"/>
      <c r="GG731" s="28"/>
      <c r="GH731" s="28"/>
      <c r="GI731" s="28"/>
      <c r="GJ731" s="28"/>
      <c r="GK731" s="28"/>
      <c r="GL731" s="28"/>
      <c r="GM731" s="28"/>
      <c r="GN731" s="28"/>
      <c r="GO731" s="28"/>
      <c r="GP731" s="28"/>
      <c r="GQ731" s="28"/>
      <c r="GR731" s="28"/>
      <c r="GS731" s="28"/>
      <c r="GT731" s="28"/>
      <c r="GU731" s="28"/>
      <c r="GV731" s="28"/>
      <c r="GW731" s="28"/>
      <c r="GX731" s="28"/>
      <c r="GY731" s="28"/>
      <c r="GZ731" s="28"/>
      <c r="HA731" s="28"/>
      <c r="HB731" s="28"/>
      <c r="HC731" s="28"/>
      <c r="HD731" s="28"/>
      <c r="HE731" s="28"/>
      <c r="HF731" s="28"/>
      <c r="HG731" s="28"/>
      <c r="HH731" s="28"/>
      <c r="HI731" s="28"/>
      <c r="HJ731" s="28"/>
      <c r="HK731" s="28"/>
      <c r="HL731" s="28"/>
      <c r="HM731" s="28"/>
      <c r="HN731" s="28"/>
      <c r="HO731" s="28"/>
      <c r="HP731" s="28"/>
      <c r="HQ731" s="28"/>
      <c r="HR731" s="28"/>
      <c r="HS731" s="28"/>
      <c r="HT731" s="28"/>
      <c r="HU731" s="28"/>
      <c r="HV731" s="28"/>
      <c r="HW731" s="28"/>
      <c r="HX731" s="28"/>
      <c r="HY731" s="28"/>
      <c r="HZ731" s="28"/>
      <c r="IA731" s="28"/>
      <c r="IB731" s="28"/>
      <c r="IC731" s="28"/>
      <c r="ID731" s="28"/>
      <c r="IE731" s="28"/>
      <c r="IF731" s="28"/>
      <c r="IG731" s="28"/>
      <c r="IH731" s="28"/>
      <c r="II731" s="28"/>
      <c r="IJ731" s="28"/>
      <c r="IK731" s="28"/>
      <c r="IL731" s="28"/>
      <c r="IM731" s="28"/>
      <c r="IN731" s="28"/>
      <c r="IO731" s="28"/>
      <c r="IP731" s="28"/>
      <c r="IQ731" s="28"/>
      <c r="IR731" s="28"/>
    </row>
    <row r="732" spans="2:252" x14ac:dyDescent="0.25">
      <c r="B732" s="28"/>
      <c r="C732" s="28"/>
      <c r="D732" s="28"/>
      <c r="E732" s="28"/>
      <c r="F732" s="28"/>
      <c r="G732" s="28"/>
      <c r="H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c r="FY732" s="28"/>
      <c r="FZ732" s="28"/>
      <c r="GA732" s="28"/>
      <c r="GB732" s="28"/>
      <c r="GC732" s="28"/>
      <c r="GD732" s="28"/>
      <c r="GE732" s="28"/>
      <c r="GF732" s="28"/>
      <c r="GG732" s="28"/>
      <c r="GH732" s="28"/>
      <c r="GI732" s="28"/>
      <c r="GJ732" s="28"/>
      <c r="GK732" s="28"/>
      <c r="GL732" s="28"/>
      <c r="GM732" s="28"/>
      <c r="GN732" s="28"/>
      <c r="GO732" s="28"/>
      <c r="GP732" s="28"/>
      <c r="GQ732" s="28"/>
      <c r="GR732" s="28"/>
      <c r="GS732" s="28"/>
      <c r="GT732" s="28"/>
      <c r="GU732" s="28"/>
      <c r="GV732" s="28"/>
      <c r="GW732" s="28"/>
      <c r="GX732" s="28"/>
      <c r="GY732" s="28"/>
      <c r="GZ732" s="28"/>
      <c r="HA732" s="28"/>
      <c r="HB732" s="28"/>
      <c r="HC732" s="28"/>
      <c r="HD732" s="28"/>
      <c r="HE732" s="28"/>
      <c r="HF732" s="28"/>
      <c r="HG732" s="28"/>
      <c r="HH732" s="28"/>
      <c r="HI732" s="28"/>
      <c r="HJ732" s="28"/>
      <c r="HK732" s="28"/>
      <c r="HL732" s="28"/>
      <c r="HM732" s="28"/>
      <c r="HN732" s="28"/>
      <c r="HO732" s="28"/>
      <c r="HP732" s="28"/>
      <c r="HQ732" s="28"/>
      <c r="HR732" s="28"/>
      <c r="HS732" s="28"/>
      <c r="HT732" s="28"/>
      <c r="HU732" s="28"/>
      <c r="HV732" s="28"/>
      <c r="HW732" s="28"/>
      <c r="HX732" s="28"/>
      <c r="HY732" s="28"/>
      <c r="HZ732" s="28"/>
      <c r="IA732" s="28"/>
      <c r="IB732" s="28"/>
      <c r="IC732" s="28"/>
      <c r="ID732" s="28"/>
      <c r="IE732" s="28"/>
      <c r="IF732" s="28"/>
      <c r="IG732" s="28"/>
      <c r="IH732" s="28"/>
      <c r="II732" s="28"/>
      <c r="IJ732" s="28"/>
      <c r="IK732" s="28"/>
      <c r="IL732" s="28"/>
      <c r="IM732" s="28"/>
      <c r="IN732" s="28"/>
      <c r="IO732" s="28"/>
      <c r="IP732" s="28"/>
      <c r="IQ732" s="28"/>
      <c r="IR732" s="28"/>
    </row>
    <row r="733" spans="2:252" x14ac:dyDescent="0.25">
      <c r="B733" s="28"/>
      <c r="C733" s="28"/>
      <c r="D733" s="28"/>
      <c r="E733" s="28"/>
      <c r="F733" s="28"/>
      <c r="G733" s="28"/>
      <c r="H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c r="FY733" s="28"/>
      <c r="FZ733" s="28"/>
      <c r="GA733" s="28"/>
      <c r="GB733" s="28"/>
      <c r="GC733" s="28"/>
      <c r="GD733" s="28"/>
      <c r="GE733" s="28"/>
      <c r="GF733" s="28"/>
      <c r="GG733" s="28"/>
      <c r="GH733" s="28"/>
      <c r="GI733" s="28"/>
      <c r="GJ733" s="28"/>
      <c r="GK733" s="28"/>
      <c r="GL733" s="28"/>
      <c r="GM733" s="28"/>
      <c r="GN733" s="28"/>
      <c r="GO733" s="28"/>
      <c r="GP733" s="28"/>
      <c r="GQ733" s="28"/>
      <c r="GR733" s="28"/>
      <c r="GS733" s="28"/>
      <c r="GT733" s="28"/>
      <c r="GU733" s="28"/>
      <c r="GV733" s="28"/>
      <c r="GW733" s="28"/>
      <c r="GX733" s="28"/>
      <c r="GY733" s="28"/>
      <c r="GZ733" s="28"/>
      <c r="HA733" s="28"/>
      <c r="HB733" s="28"/>
      <c r="HC733" s="28"/>
      <c r="HD733" s="28"/>
      <c r="HE733" s="28"/>
      <c r="HF733" s="28"/>
      <c r="HG733" s="28"/>
      <c r="HH733" s="28"/>
      <c r="HI733" s="28"/>
      <c r="HJ733" s="28"/>
      <c r="HK733" s="28"/>
      <c r="HL733" s="28"/>
      <c r="HM733" s="28"/>
      <c r="HN733" s="28"/>
      <c r="HO733" s="28"/>
      <c r="HP733" s="28"/>
      <c r="HQ733" s="28"/>
      <c r="HR733" s="28"/>
      <c r="HS733" s="28"/>
      <c r="HT733" s="28"/>
      <c r="HU733" s="28"/>
      <c r="HV733" s="28"/>
      <c r="HW733" s="28"/>
      <c r="HX733" s="28"/>
      <c r="HY733" s="28"/>
      <c r="HZ733" s="28"/>
      <c r="IA733" s="28"/>
      <c r="IB733" s="28"/>
      <c r="IC733" s="28"/>
      <c r="ID733" s="28"/>
      <c r="IE733" s="28"/>
      <c r="IF733" s="28"/>
      <c r="IG733" s="28"/>
      <c r="IH733" s="28"/>
      <c r="II733" s="28"/>
      <c r="IJ733" s="28"/>
      <c r="IK733" s="28"/>
      <c r="IL733" s="28"/>
      <c r="IM733" s="28"/>
      <c r="IN733" s="28"/>
      <c r="IO733" s="28"/>
      <c r="IP733" s="28"/>
      <c r="IQ733" s="28"/>
      <c r="IR733" s="28"/>
    </row>
    <row r="734" spans="2:252" x14ac:dyDescent="0.25">
      <c r="B734" s="28"/>
      <c r="C734" s="28"/>
      <c r="D734" s="28"/>
      <c r="E734" s="28"/>
      <c r="F734" s="28"/>
      <c r="G734" s="28"/>
      <c r="H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c r="FY734" s="28"/>
      <c r="FZ734" s="28"/>
      <c r="GA734" s="28"/>
      <c r="GB734" s="28"/>
      <c r="GC734" s="28"/>
      <c r="GD734" s="28"/>
      <c r="GE734" s="28"/>
      <c r="GF734" s="28"/>
      <c r="GG734" s="28"/>
      <c r="GH734" s="28"/>
      <c r="GI734" s="28"/>
      <c r="GJ734" s="28"/>
      <c r="GK734" s="28"/>
      <c r="GL734" s="28"/>
      <c r="GM734" s="28"/>
      <c r="GN734" s="28"/>
      <c r="GO734" s="28"/>
      <c r="GP734" s="28"/>
      <c r="GQ734" s="28"/>
      <c r="GR734" s="28"/>
      <c r="GS734" s="28"/>
      <c r="GT734" s="28"/>
      <c r="GU734" s="28"/>
      <c r="GV734" s="28"/>
      <c r="GW734" s="28"/>
      <c r="GX734" s="28"/>
      <c r="GY734" s="28"/>
      <c r="GZ734" s="28"/>
      <c r="HA734" s="28"/>
      <c r="HB734" s="28"/>
      <c r="HC734" s="28"/>
      <c r="HD734" s="28"/>
      <c r="HE734" s="28"/>
      <c r="HF734" s="28"/>
      <c r="HG734" s="28"/>
      <c r="HH734" s="28"/>
      <c r="HI734" s="28"/>
      <c r="HJ734" s="28"/>
      <c r="HK734" s="28"/>
      <c r="HL734" s="28"/>
      <c r="HM734" s="28"/>
      <c r="HN734" s="28"/>
      <c r="HO734" s="28"/>
      <c r="HP734" s="28"/>
      <c r="HQ734" s="28"/>
      <c r="HR734" s="28"/>
      <c r="HS734" s="28"/>
      <c r="HT734" s="28"/>
      <c r="HU734" s="28"/>
      <c r="HV734" s="28"/>
      <c r="HW734" s="28"/>
      <c r="HX734" s="28"/>
      <c r="HY734" s="28"/>
      <c r="HZ734" s="28"/>
      <c r="IA734" s="28"/>
      <c r="IB734" s="28"/>
      <c r="IC734" s="28"/>
      <c r="ID734" s="28"/>
      <c r="IE734" s="28"/>
      <c r="IF734" s="28"/>
      <c r="IG734" s="28"/>
      <c r="IH734" s="28"/>
      <c r="II734" s="28"/>
      <c r="IJ734" s="28"/>
      <c r="IK734" s="28"/>
      <c r="IL734" s="28"/>
      <c r="IM734" s="28"/>
      <c r="IN734" s="28"/>
      <c r="IO734" s="28"/>
      <c r="IP734" s="28"/>
      <c r="IQ734" s="28"/>
      <c r="IR734" s="28"/>
    </row>
    <row r="735" spans="2:252" x14ac:dyDescent="0.25">
      <c r="B735" s="28"/>
      <c r="C735" s="28"/>
      <c r="D735" s="28"/>
      <c r="E735" s="28"/>
      <c r="F735" s="28"/>
      <c r="G735" s="28"/>
      <c r="H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c r="FY735" s="28"/>
      <c r="FZ735" s="28"/>
      <c r="GA735" s="28"/>
      <c r="GB735" s="28"/>
      <c r="GC735" s="28"/>
      <c r="GD735" s="28"/>
      <c r="GE735" s="28"/>
      <c r="GF735" s="28"/>
      <c r="GG735" s="28"/>
      <c r="GH735" s="28"/>
      <c r="GI735" s="28"/>
      <c r="GJ735" s="28"/>
      <c r="GK735" s="28"/>
      <c r="GL735" s="28"/>
      <c r="GM735" s="28"/>
      <c r="GN735" s="28"/>
      <c r="GO735" s="28"/>
      <c r="GP735" s="28"/>
      <c r="GQ735" s="28"/>
      <c r="GR735" s="28"/>
      <c r="GS735" s="28"/>
      <c r="GT735" s="28"/>
      <c r="GU735" s="28"/>
      <c r="GV735" s="28"/>
      <c r="GW735" s="28"/>
      <c r="GX735" s="28"/>
      <c r="GY735" s="28"/>
      <c r="GZ735" s="28"/>
      <c r="HA735" s="28"/>
      <c r="HB735" s="28"/>
      <c r="HC735" s="28"/>
      <c r="HD735" s="28"/>
      <c r="HE735" s="28"/>
      <c r="HF735" s="28"/>
      <c r="HG735" s="28"/>
      <c r="HH735" s="28"/>
      <c r="HI735" s="28"/>
      <c r="HJ735" s="28"/>
      <c r="HK735" s="28"/>
      <c r="HL735" s="28"/>
      <c r="HM735" s="28"/>
      <c r="HN735" s="28"/>
      <c r="HO735" s="28"/>
      <c r="HP735" s="28"/>
      <c r="HQ735" s="28"/>
      <c r="HR735" s="28"/>
      <c r="HS735" s="28"/>
      <c r="HT735" s="28"/>
      <c r="HU735" s="28"/>
      <c r="HV735" s="28"/>
      <c r="HW735" s="28"/>
      <c r="HX735" s="28"/>
      <c r="HY735" s="28"/>
      <c r="HZ735" s="28"/>
      <c r="IA735" s="28"/>
      <c r="IB735" s="28"/>
      <c r="IC735" s="28"/>
      <c r="ID735" s="28"/>
      <c r="IE735" s="28"/>
      <c r="IF735" s="28"/>
      <c r="IG735" s="28"/>
      <c r="IH735" s="28"/>
      <c r="II735" s="28"/>
      <c r="IJ735" s="28"/>
      <c r="IK735" s="28"/>
      <c r="IL735" s="28"/>
      <c r="IM735" s="28"/>
      <c r="IN735" s="28"/>
      <c r="IO735" s="28"/>
      <c r="IP735" s="28"/>
      <c r="IQ735" s="28"/>
      <c r="IR735" s="28"/>
    </row>
    <row r="736" spans="2:252" x14ac:dyDescent="0.25">
      <c r="B736" s="28"/>
      <c r="C736" s="28"/>
      <c r="D736" s="28"/>
      <c r="E736" s="28"/>
      <c r="F736" s="28"/>
      <c r="G736" s="28"/>
      <c r="H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c r="FY736" s="28"/>
      <c r="FZ736" s="28"/>
      <c r="GA736" s="28"/>
      <c r="GB736" s="28"/>
      <c r="GC736" s="28"/>
      <c r="GD736" s="28"/>
      <c r="GE736" s="28"/>
      <c r="GF736" s="28"/>
      <c r="GG736" s="28"/>
      <c r="GH736" s="28"/>
      <c r="GI736" s="28"/>
      <c r="GJ736" s="28"/>
      <c r="GK736" s="28"/>
      <c r="GL736" s="28"/>
      <c r="GM736" s="28"/>
      <c r="GN736" s="28"/>
      <c r="GO736" s="28"/>
      <c r="GP736" s="28"/>
      <c r="GQ736" s="28"/>
      <c r="GR736" s="28"/>
      <c r="GS736" s="28"/>
      <c r="GT736" s="28"/>
      <c r="GU736" s="28"/>
      <c r="GV736" s="28"/>
      <c r="GW736" s="28"/>
      <c r="GX736" s="28"/>
      <c r="GY736" s="28"/>
      <c r="GZ736" s="28"/>
      <c r="HA736" s="28"/>
      <c r="HB736" s="28"/>
      <c r="HC736" s="28"/>
      <c r="HD736" s="28"/>
      <c r="HE736" s="28"/>
      <c r="HF736" s="28"/>
      <c r="HG736" s="28"/>
      <c r="HH736" s="28"/>
      <c r="HI736" s="28"/>
      <c r="HJ736" s="28"/>
      <c r="HK736" s="28"/>
      <c r="HL736" s="28"/>
      <c r="HM736" s="28"/>
      <c r="HN736" s="28"/>
      <c r="HO736" s="28"/>
      <c r="HP736" s="28"/>
      <c r="HQ736" s="28"/>
      <c r="HR736" s="28"/>
      <c r="HS736" s="28"/>
      <c r="HT736" s="28"/>
      <c r="HU736" s="28"/>
      <c r="HV736" s="28"/>
      <c r="HW736" s="28"/>
      <c r="HX736" s="28"/>
      <c r="HY736" s="28"/>
      <c r="HZ736" s="28"/>
      <c r="IA736" s="28"/>
      <c r="IB736" s="28"/>
      <c r="IC736" s="28"/>
      <c r="ID736" s="28"/>
      <c r="IE736" s="28"/>
      <c r="IF736" s="28"/>
      <c r="IG736" s="28"/>
      <c r="IH736" s="28"/>
      <c r="II736" s="28"/>
      <c r="IJ736" s="28"/>
      <c r="IK736" s="28"/>
      <c r="IL736" s="28"/>
      <c r="IM736" s="28"/>
      <c r="IN736" s="28"/>
      <c r="IO736" s="28"/>
      <c r="IP736" s="28"/>
      <c r="IQ736" s="28"/>
      <c r="IR736" s="28"/>
    </row>
    <row r="737" spans="2:252" x14ac:dyDescent="0.25">
      <c r="B737" s="28"/>
      <c r="C737" s="28"/>
      <c r="D737" s="28"/>
      <c r="E737" s="28"/>
      <c r="F737" s="28"/>
      <c r="G737" s="28"/>
      <c r="H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c r="FY737" s="28"/>
      <c r="FZ737" s="28"/>
      <c r="GA737" s="28"/>
      <c r="GB737" s="28"/>
      <c r="GC737" s="28"/>
      <c r="GD737" s="28"/>
      <c r="GE737" s="28"/>
      <c r="GF737" s="28"/>
      <c r="GG737" s="28"/>
      <c r="GH737" s="28"/>
      <c r="GI737" s="28"/>
      <c r="GJ737" s="28"/>
      <c r="GK737" s="28"/>
      <c r="GL737" s="28"/>
      <c r="GM737" s="28"/>
      <c r="GN737" s="28"/>
      <c r="GO737" s="28"/>
      <c r="GP737" s="28"/>
      <c r="GQ737" s="28"/>
      <c r="GR737" s="28"/>
      <c r="GS737" s="28"/>
      <c r="GT737" s="28"/>
      <c r="GU737" s="28"/>
      <c r="GV737" s="28"/>
      <c r="GW737" s="28"/>
      <c r="GX737" s="28"/>
      <c r="GY737" s="28"/>
      <c r="GZ737" s="28"/>
      <c r="HA737" s="28"/>
      <c r="HB737" s="28"/>
      <c r="HC737" s="28"/>
      <c r="HD737" s="28"/>
      <c r="HE737" s="28"/>
      <c r="HF737" s="28"/>
      <c r="HG737" s="28"/>
      <c r="HH737" s="28"/>
      <c r="HI737" s="28"/>
      <c r="HJ737" s="28"/>
      <c r="HK737" s="28"/>
      <c r="HL737" s="28"/>
      <c r="HM737" s="28"/>
      <c r="HN737" s="28"/>
      <c r="HO737" s="28"/>
      <c r="HP737" s="28"/>
      <c r="HQ737" s="28"/>
      <c r="HR737" s="28"/>
      <c r="HS737" s="28"/>
      <c r="HT737" s="28"/>
      <c r="HU737" s="28"/>
      <c r="HV737" s="28"/>
      <c r="HW737" s="28"/>
      <c r="HX737" s="28"/>
      <c r="HY737" s="28"/>
      <c r="HZ737" s="28"/>
      <c r="IA737" s="28"/>
      <c r="IB737" s="28"/>
      <c r="IC737" s="28"/>
      <c r="ID737" s="28"/>
      <c r="IE737" s="28"/>
      <c r="IF737" s="28"/>
      <c r="IG737" s="28"/>
      <c r="IH737" s="28"/>
      <c r="II737" s="28"/>
      <c r="IJ737" s="28"/>
      <c r="IK737" s="28"/>
      <c r="IL737" s="28"/>
      <c r="IM737" s="28"/>
      <c r="IN737" s="28"/>
      <c r="IO737" s="28"/>
      <c r="IP737" s="28"/>
      <c r="IQ737" s="28"/>
      <c r="IR737" s="28"/>
    </row>
    <row r="738" spans="2:252" x14ac:dyDescent="0.25">
      <c r="B738" s="28"/>
      <c r="C738" s="28"/>
      <c r="D738" s="28"/>
      <c r="E738" s="28"/>
      <c r="F738" s="28"/>
      <c r="G738" s="28"/>
      <c r="H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c r="FY738" s="28"/>
      <c r="FZ738" s="28"/>
      <c r="GA738" s="28"/>
      <c r="GB738" s="28"/>
      <c r="GC738" s="28"/>
      <c r="GD738" s="28"/>
      <c r="GE738" s="28"/>
      <c r="GF738" s="28"/>
      <c r="GG738" s="28"/>
      <c r="GH738" s="28"/>
      <c r="GI738" s="28"/>
      <c r="GJ738" s="28"/>
      <c r="GK738" s="28"/>
      <c r="GL738" s="28"/>
      <c r="GM738" s="28"/>
      <c r="GN738" s="28"/>
      <c r="GO738" s="28"/>
      <c r="GP738" s="28"/>
      <c r="GQ738" s="28"/>
      <c r="GR738" s="28"/>
      <c r="GS738" s="28"/>
      <c r="GT738" s="28"/>
      <c r="GU738" s="28"/>
      <c r="GV738" s="28"/>
      <c r="GW738" s="28"/>
      <c r="GX738" s="28"/>
      <c r="GY738" s="28"/>
      <c r="GZ738" s="28"/>
      <c r="HA738" s="28"/>
      <c r="HB738" s="28"/>
      <c r="HC738" s="28"/>
      <c r="HD738" s="28"/>
      <c r="HE738" s="28"/>
      <c r="HF738" s="28"/>
      <c r="HG738" s="28"/>
      <c r="HH738" s="28"/>
      <c r="HI738" s="28"/>
      <c r="HJ738" s="28"/>
      <c r="HK738" s="28"/>
      <c r="HL738" s="28"/>
      <c r="HM738" s="28"/>
      <c r="HN738" s="28"/>
      <c r="HO738" s="28"/>
      <c r="HP738" s="28"/>
      <c r="HQ738" s="28"/>
      <c r="HR738" s="28"/>
      <c r="HS738" s="28"/>
      <c r="HT738" s="28"/>
      <c r="HU738" s="28"/>
      <c r="HV738" s="28"/>
      <c r="HW738" s="28"/>
      <c r="HX738" s="28"/>
      <c r="HY738" s="28"/>
      <c r="HZ738" s="28"/>
      <c r="IA738" s="28"/>
      <c r="IB738" s="28"/>
      <c r="IC738" s="28"/>
      <c r="ID738" s="28"/>
      <c r="IE738" s="28"/>
      <c r="IF738" s="28"/>
      <c r="IG738" s="28"/>
      <c r="IH738" s="28"/>
      <c r="II738" s="28"/>
      <c r="IJ738" s="28"/>
      <c r="IK738" s="28"/>
      <c r="IL738" s="28"/>
      <c r="IM738" s="28"/>
      <c r="IN738" s="28"/>
      <c r="IO738" s="28"/>
      <c r="IP738" s="28"/>
      <c r="IQ738" s="28"/>
      <c r="IR738" s="28"/>
    </row>
    <row r="739" spans="2:252" x14ac:dyDescent="0.25">
      <c r="B739" s="28"/>
      <c r="C739" s="28"/>
      <c r="D739" s="28"/>
      <c r="E739" s="28"/>
      <c r="F739" s="28"/>
      <c r="G739" s="28"/>
      <c r="H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c r="FY739" s="28"/>
      <c r="FZ739" s="28"/>
      <c r="GA739" s="28"/>
      <c r="GB739" s="28"/>
      <c r="GC739" s="28"/>
      <c r="GD739" s="28"/>
      <c r="GE739" s="28"/>
      <c r="GF739" s="28"/>
      <c r="GG739" s="28"/>
      <c r="GH739" s="28"/>
      <c r="GI739" s="28"/>
      <c r="GJ739" s="28"/>
      <c r="GK739" s="28"/>
      <c r="GL739" s="28"/>
      <c r="GM739" s="28"/>
      <c r="GN739" s="28"/>
      <c r="GO739" s="28"/>
      <c r="GP739" s="28"/>
      <c r="GQ739" s="28"/>
      <c r="GR739" s="28"/>
      <c r="GS739" s="28"/>
      <c r="GT739" s="28"/>
      <c r="GU739" s="28"/>
      <c r="GV739" s="28"/>
      <c r="GW739" s="28"/>
      <c r="GX739" s="28"/>
      <c r="GY739" s="28"/>
      <c r="GZ739" s="28"/>
      <c r="HA739" s="28"/>
      <c r="HB739" s="28"/>
      <c r="HC739" s="28"/>
      <c r="HD739" s="28"/>
      <c r="HE739" s="28"/>
      <c r="HF739" s="28"/>
      <c r="HG739" s="28"/>
      <c r="HH739" s="28"/>
      <c r="HI739" s="28"/>
      <c r="HJ739" s="28"/>
      <c r="HK739" s="28"/>
      <c r="HL739" s="28"/>
      <c r="HM739" s="28"/>
      <c r="HN739" s="28"/>
      <c r="HO739" s="28"/>
      <c r="HP739" s="28"/>
      <c r="HQ739" s="28"/>
      <c r="HR739" s="28"/>
      <c r="HS739" s="28"/>
      <c r="HT739" s="28"/>
      <c r="HU739" s="28"/>
      <c r="HV739" s="28"/>
      <c r="HW739" s="28"/>
      <c r="HX739" s="28"/>
      <c r="HY739" s="28"/>
      <c r="HZ739" s="28"/>
      <c r="IA739" s="28"/>
      <c r="IB739" s="28"/>
      <c r="IC739" s="28"/>
      <c r="ID739" s="28"/>
      <c r="IE739" s="28"/>
      <c r="IF739" s="28"/>
      <c r="IG739" s="28"/>
      <c r="IH739" s="28"/>
      <c r="II739" s="28"/>
      <c r="IJ739" s="28"/>
      <c r="IK739" s="28"/>
      <c r="IL739" s="28"/>
      <c r="IM739" s="28"/>
      <c r="IN739" s="28"/>
      <c r="IO739" s="28"/>
      <c r="IP739" s="28"/>
      <c r="IQ739" s="28"/>
      <c r="IR739" s="28"/>
    </row>
    <row r="740" spans="2:252" x14ac:dyDescent="0.25">
      <c r="B740" s="28"/>
      <c r="C740" s="28"/>
      <c r="D740" s="28"/>
      <c r="E740" s="28"/>
      <c r="F740" s="28"/>
      <c r="G740" s="28"/>
      <c r="H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c r="FY740" s="28"/>
      <c r="FZ740" s="28"/>
      <c r="GA740" s="28"/>
      <c r="GB740" s="28"/>
      <c r="GC740" s="28"/>
      <c r="GD740" s="28"/>
      <c r="GE740" s="28"/>
      <c r="GF740" s="28"/>
      <c r="GG740" s="28"/>
      <c r="GH740" s="28"/>
      <c r="GI740" s="28"/>
      <c r="GJ740" s="28"/>
      <c r="GK740" s="28"/>
      <c r="GL740" s="28"/>
      <c r="GM740" s="28"/>
      <c r="GN740" s="28"/>
      <c r="GO740" s="28"/>
      <c r="GP740" s="28"/>
      <c r="GQ740" s="28"/>
      <c r="GR740" s="28"/>
      <c r="GS740" s="28"/>
      <c r="GT740" s="28"/>
      <c r="GU740" s="28"/>
      <c r="GV740" s="28"/>
      <c r="GW740" s="28"/>
      <c r="GX740" s="28"/>
      <c r="GY740" s="28"/>
      <c r="GZ740" s="28"/>
      <c r="HA740" s="28"/>
      <c r="HB740" s="28"/>
      <c r="HC740" s="28"/>
      <c r="HD740" s="28"/>
      <c r="HE740" s="28"/>
      <c r="HF740" s="28"/>
      <c r="HG740" s="28"/>
      <c r="HH740" s="28"/>
      <c r="HI740" s="28"/>
      <c r="HJ740" s="28"/>
      <c r="HK740" s="28"/>
      <c r="HL740" s="28"/>
      <c r="HM740" s="28"/>
      <c r="HN740" s="28"/>
      <c r="HO740" s="28"/>
      <c r="HP740" s="28"/>
      <c r="HQ740" s="28"/>
      <c r="HR740" s="28"/>
      <c r="HS740" s="28"/>
      <c r="HT740" s="28"/>
      <c r="HU740" s="28"/>
      <c r="HV740" s="28"/>
      <c r="HW740" s="28"/>
      <c r="HX740" s="28"/>
      <c r="HY740" s="28"/>
      <c r="HZ740" s="28"/>
      <c r="IA740" s="28"/>
      <c r="IB740" s="28"/>
      <c r="IC740" s="28"/>
      <c r="ID740" s="28"/>
      <c r="IE740" s="28"/>
      <c r="IF740" s="28"/>
      <c r="IG740" s="28"/>
      <c r="IH740" s="28"/>
      <c r="II740" s="28"/>
      <c r="IJ740" s="28"/>
      <c r="IK740" s="28"/>
      <c r="IL740" s="28"/>
      <c r="IM740" s="28"/>
      <c r="IN740" s="28"/>
      <c r="IO740" s="28"/>
      <c r="IP740" s="28"/>
      <c r="IQ740" s="28"/>
      <c r="IR740" s="28"/>
    </row>
    <row r="741" spans="2:252" x14ac:dyDescent="0.25">
      <c r="B741" s="28"/>
      <c r="C741" s="28"/>
      <c r="D741" s="28"/>
      <c r="E741" s="28"/>
      <c r="F741" s="28"/>
      <c r="G741" s="28"/>
      <c r="H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c r="FY741" s="28"/>
      <c r="FZ741" s="28"/>
      <c r="GA741" s="28"/>
      <c r="GB741" s="28"/>
      <c r="GC741" s="28"/>
      <c r="GD741" s="28"/>
      <c r="GE741" s="28"/>
      <c r="GF741" s="28"/>
      <c r="GG741" s="28"/>
      <c r="GH741" s="28"/>
      <c r="GI741" s="28"/>
      <c r="GJ741" s="28"/>
      <c r="GK741" s="28"/>
      <c r="GL741" s="28"/>
      <c r="GM741" s="28"/>
      <c r="GN741" s="28"/>
      <c r="GO741" s="28"/>
      <c r="GP741" s="28"/>
      <c r="GQ741" s="28"/>
      <c r="GR741" s="28"/>
      <c r="GS741" s="28"/>
      <c r="GT741" s="28"/>
      <c r="GU741" s="28"/>
      <c r="GV741" s="28"/>
      <c r="GW741" s="28"/>
      <c r="GX741" s="28"/>
      <c r="GY741" s="28"/>
      <c r="GZ741" s="28"/>
      <c r="HA741" s="28"/>
      <c r="HB741" s="28"/>
      <c r="HC741" s="28"/>
      <c r="HD741" s="28"/>
      <c r="HE741" s="28"/>
      <c r="HF741" s="28"/>
      <c r="HG741" s="28"/>
      <c r="HH741" s="28"/>
      <c r="HI741" s="28"/>
      <c r="HJ741" s="28"/>
      <c r="HK741" s="28"/>
      <c r="HL741" s="28"/>
      <c r="HM741" s="28"/>
      <c r="HN741" s="28"/>
      <c r="HO741" s="28"/>
      <c r="HP741" s="28"/>
      <c r="HQ741" s="28"/>
      <c r="HR741" s="28"/>
      <c r="HS741" s="28"/>
      <c r="HT741" s="28"/>
      <c r="HU741" s="28"/>
      <c r="HV741" s="28"/>
      <c r="HW741" s="28"/>
      <c r="HX741" s="28"/>
      <c r="HY741" s="28"/>
      <c r="HZ741" s="28"/>
      <c r="IA741" s="28"/>
      <c r="IB741" s="28"/>
      <c r="IC741" s="28"/>
      <c r="ID741" s="28"/>
      <c r="IE741" s="28"/>
      <c r="IF741" s="28"/>
      <c r="IG741" s="28"/>
      <c r="IH741" s="28"/>
      <c r="II741" s="28"/>
      <c r="IJ741" s="28"/>
      <c r="IK741" s="28"/>
      <c r="IL741" s="28"/>
      <c r="IM741" s="28"/>
      <c r="IN741" s="28"/>
      <c r="IO741" s="28"/>
      <c r="IP741" s="28"/>
      <c r="IQ741" s="28"/>
      <c r="IR741" s="28"/>
    </row>
    <row r="742" spans="2:252" x14ac:dyDescent="0.25">
      <c r="B742" s="28"/>
      <c r="C742" s="28"/>
      <c r="D742" s="28"/>
      <c r="E742" s="28"/>
      <c r="F742" s="28"/>
      <c r="G742" s="28"/>
      <c r="H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c r="FY742" s="28"/>
      <c r="FZ742" s="28"/>
      <c r="GA742" s="28"/>
      <c r="GB742" s="28"/>
      <c r="GC742" s="28"/>
      <c r="GD742" s="28"/>
      <c r="GE742" s="28"/>
      <c r="GF742" s="28"/>
      <c r="GG742" s="28"/>
      <c r="GH742" s="28"/>
      <c r="GI742" s="28"/>
      <c r="GJ742" s="28"/>
      <c r="GK742" s="28"/>
      <c r="GL742" s="28"/>
      <c r="GM742" s="28"/>
      <c r="GN742" s="28"/>
      <c r="GO742" s="28"/>
      <c r="GP742" s="28"/>
      <c r="GQ742" s="28"/>
      <c r="GR742" s="28"/>
      <c r="GS742" s="28"/>
      <c r="GT742" s="28"/>
      <c r="GU742" s="28"/>
      <c r="GV742" s="28"/>
      <c r="GW742" s="28"/>
      <c r="GX742" s="28"/>
      <c r="GY742" s="28"/>
      <c r="GZ742" s="28"/>
      <c r="HA742" s="28"/>
      <c r="HB742" s="28"/>
      <c r="HC742" s="28"/>
      <c r="HD742" s="28"/>
      <c r="HE742" s="28"/>
      <c r="HF742" s="28"/>
      <c r="HG742" s="28"/>
      <c r="HH742" s="28"/>
      <c r="HI742" s="28"/>
      <c r="HJ742" s="28"/>
      <c r="HK742" s="28"/>
      <c r="HL742" s="28"/>
      <c r="HM742" s="28"/>
      <c r="HN742" s="28"/>
      <c r="HO742" s="28"/>
      <c r="HP742" s="28"/>
      <c r="HQ742" s="28"/>
      <c r="HR742" s="28"/>
      <c r="HS742" s="28"/>
      <c r="HT742" s="28"/>
      <c r="HU742" s="28"/>
      <c r="HV742" s="28"/>
      <c r="HW742" s="28"/>
      <c r="HX742" s="28"/>
      <c r="HY742" s="28"/>
      <c r="HZ742" s="28"/>
      <c r="IA742" s="28"/>
      <c r="IB742" s="28"/>
      <c r="IC742" s="28"/>
      <c r="ID742" s="28"/>
      <c r="IE742" s="28"/>
      <c r="IF742" s="28"/>
      <c r="IG742" s="28"/>
      <c r="IH742" s="28"/>
      <c r="II742" s="28"/>
      <c r="IJ742" s="28"/>
      <c r="IK742" s="28"/>
      <c r="IL742" s="28"/>
      <c r="IM742" s="28"/>
      <c r="IN742" s="28"/>
      <c r="IO742" s="28"/>
      <c r="IP742" s="28"/>
      <c r="IQ742" s="28"/>
      <c r="IR742" s="28"/>
    </row>
    <row r="743" spans="2:252" x14ac:dyDescent="0.25">
      <c r="B743" s="28"/>
      <c r="C743" s="28"/>
      <c r="D743" s="28"/>
      <c r="E743" s="28"/>
      <c r="F743" s="28"/>
      <c r="G743" s="28"/>
      <c r="H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c r="FY743" s="28"/>
      <c r="FZ743" s="28"/>
      <c r="GA743" s="28"/>
      <c r="GB743" s="28"/>
      <c r="GC743" s="28"/>
      <c r="GD743" s="28"/>
      <c r="GE743" s="28"/>
      <c r="GF743" s="28"/>
      <c r="GG743" s="28"/>
      <c r="GH743" s="28"/>
      <c r="GI743" s="28"/>
      <c r="GJ743" s="28"/>
      <c r="GK743" s="28"/>
      <c r="GL743" s="28"/>
      <c r="GM743" s="28"/>
      <c r="GN743" s="28"/>
      <c r="GO743" s="28"/>
      <c r="GP743" s="28"/>
      <c r="GQ743" s="28"/>
      <c r="GR743" s="28"/>
      <c r="GS743" s="28"/>
      <c r="GT743" s="28"/>
      <c r="GU743" s="28"/>
      <c r="GV743" s="28"/>
      <c r="GW743" s="28"/>
      <c r="GX743" s="28"/>
      <c r="GY743" s="28"/>
      <c r="GZ743" s="28"/>
      <c r="HA743" s="28"/>
      <c r="HB743" s="28"/>
      <c r="HC743" s="28"/>
      <c r="HD743" s="28"/>
      <c r="HE743" s="28"/>
      <c r="HF743" s="28"/>
      <c r="HG743" s="28"/>
      <c r="HH743" s="28"/>
      <c r="HI743" s="28"/>
      <c r="HJ743" s="28"/>
      <c r="HK743" s="28"/>
      <c r="HL743" s="28"/>
      <c r="HM743" s="28"/>
      <c r="HN743" s="28"/>
      <c r="HO743" s="28"/>
      <c r="HP743" s="28"/>
      <c r="HQ743" s="28"/>
      <c r="HR743" s="28"/>
      <c r="HS743" s="28"/>
      <c r="HT743" s="28"/>
      <c r="HU743" s="28"/>
      <c r="HV743" s="28"/>
      <c r="HW743" s="28"/>
      <c r="HX743" s="28"/>
      <c r="HY743" s="28"/>
      <c r="HZ743" s="28"/>
      <c r="IA743" s="28"/>
      <c r="IB743" s="28"/>
      <c r="IC743" s="28"/>
      <c r="ID743" s="28"/>
      <c r="IE743" s="28"/>
      <c r="IF743" s="28"/>
      <c r="IG743" s="28"/>
      <c r="IH743" s="28"/>
      <c r="II743" s="28"/>
      <c r="IJ743" s="28"/>
      <c r="IK743" s="28"/>
      <c r="IL743" s="28"/>
      <c r="IM743" s="28"/>
      <c r="IN743" s="28"/>
      <c r="IO743" s="28"/>
      <c r="IP743" s="28"/>
      <c r="IQ743" s="28"/>
      <c r="IR743" s="28"/>
    </row>
    <row r="744" spans="2:252" x14ac:dyDescent="0.25">
      <c r="B744" s="28"/>
      <c r="C744" s="28"/>
      <c r="D744" s="28"/>
      <c r="E744" s="28"/>
      <c r="F744" s="28"/>
      <c r="G744" s="28"/>
      <c r="H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c r="FY744" s="28"/>
      <c r="FZ744" s="28"/>
      <c r="GA744" s="28"/>
      <c r="GB744" s="28"/>
      <c r="GC744" s="28"/>
      <c r="GD744" s="28"/>
      <c r="GE744" s="28"/>
      <c r="GF744" s="28"/>
      <c r="GG744" s="28"/>
      <c r="GH744" s="28"/>
      <c r="GI744" s="28"/>
      <c r="GJ744" s="28"/>
      <c r="GK744" s="28"/>
      <c r="GL744" s="28"/>
      <c r="GM744" s="28"/>
      <c r="GN744" s="28"/>
      <c r="GO744" s="28"/>
      <c r="GP744" s="28"/>
      <c r="GQ744" s="28"/>
      <c r="GR744" s="28"/>
      <c r="GS744" s="28"/>
      <c r="GT744" s="28"/>
      <c r="GU744" s="28"/>
      <c r="GV744" s="28"/>
      <c r="GW744" s="28"/>
      <c r="GX744" s="28"/>
      <c r="GY744" s="28"/>
      <c r="GZ744" s="28"/>
      <c r="HA744" s="28"/>
      <c r="HB744" s="28"/>
      <c r="HC744" s="28"/>
      <c r="HD744" s="28"/>
      <c r="HE744" s="28"/>
      <c r="HF744" s="28"/>
      <c r="HG744" s="28"/>
      <c r="HH744" s="28"/>
      <c r="HI744" s="28"/>
      <c r="HJ744" s="28"/>
      <c r="HK744" s="28"/>
      <c r="HL744" s="28"/>
      <c r="HM744" s="28"/>
      <c r="HN744" s="28"/>
      <c r="HO744" s="28"/>
      <c r="HP744" s="28"/>
      <c r="HQ744" s="28"/>
      <c r="HR744" s="28"/>
      <c r="HS744" s="28"/>
      <c r="HT744" s="28"/>
      <c r="HU744" s="28"/>
      <c r="HV744" s="28"/>
      <c r="HW744" s="28"/>
      <c r="HX744" s="28"/>
      <c r="HY744" s="28"/>
      <c r="HZ744" s="28"/>
      <c r="IA744" s="28"/>
      <c r="IB744" s="28"/>
      <c r="IC744" s="28"/>
      <c r="ID744" s="28"/>
      <c r="IE744" s="28"/>
      <c r="IF744" s="28"/>
      <c r="IG744" s="28"/>
      <c r="IH744" s="28"/>
      <c r="II744" s="28"/>
      <c r="IJ744" s="28"/>
      <c r="IK744" s="28"/>
      <c r="IL744" s="28"/>
      <c r="IM744" s="28"/>
      <c r="IN744" s="28"/>
      <c r="IO744" s="28"/>
      <c r="IP744" s="28"/>
      <c r="IQ744" s="28"/>
      <c r="IR744" s="28"/>
    </row>
    <row r="745" spans="2:252" x14ac:dyDescent="0.25">
      <c r="B745" s="28"/>
      <c r="C745" s="28"/>
      <c r="D745" s="28"/>
      <c r="E745" s="28"/>
      <c r="F745" s="28"/>
      <c r="G745" s="28"/>
      <c r="H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c r="FY745" s="28"/>
      <c r="FZ745" s="28"/>
      <c r="GA745" s="28"/>
      <c r="GB745" s="28"/>
      <c r="GC745" s="28"/>
      <c r="GD745" s="28"/>
      <c r="GE745" s="28"/>
      <c r="GF745" s="28"/>
      <c r="GG745" s="28"/>
      <c r="GH745" s="28"/>
      <c r="GI745" s="28"/>
      <c r="GJ745" s="28"/>
      <c r="GK745" s="28"/>
      <c r="GL745" s="28"/>
      <c r="GM745" s="28"/>
      <c r="GN745" s="28"/>
      <c r="GO745" s="28"/>
      <c r="GP745" s="28"/>
      <c r="GQ745" s="28"/>
      <c r="GR745" s="28"/>
      <c r="GS745" s="28"/>
      <c r="GT745" s="28"/>
      <c r="GU745" s="28"/>
      <c r="GV745" s="28"/>
      <c r="GW745" s="28"/>
      <c r="GX745" s="28"/>
      <c r="GY745" s="28"/>
      <c r="GZ745" s="28"/>
      <c r="HA745" s="28"/>
      <c r="HB745" s="28"/>
      <c r="HC745" s="28"/>
      <c r="HD745" s="28"/>
      <c r="HE745" s="28"/>
      <c r="HF745" s="28"/>
      <c r="HG745" s="28"/>
      <c r="HH745" s="28"/>
      <c r="HI745" s="28"/>
      <c r="HJ745" s="28"/>
      <c r="HK745" s="28"/>
      <c r="HL745" s="28"/>
      <c r="HM745" s="28"/>
      <c r="HN745" s="28"/>
      <c r="HO745" s="28"/>
      <c r="HP745" s="28"/>
      <c r="HQ745" s="28"/>
      <c r="HR745" s="28"/>
      <c r="HS745" s="28"/>
      <c r="HT745" s="28"/>
      <c r="HU745" s="28"/>
      <c r="HV745" s="28"/>
      <c r="HW745" s="28"/>
      <c r="HX745" s="28"/>
      <c r="HY745" s="28"/>
      <c r="HZ745" s="28"/>
      <c r="IA745" s="28"/>
      <c r="IB745" s="28"/>
      <c r="IC745" s="28"/>
      <c r="ID745" s="28"/>
      <c r="IE745" s="28"/>
      <c r="IF745" s="28"/>
      <c r="IG745" s="28"/>
      <c r="IH745" s="28"/>
      <c r="II745" s="28"/>
      <c r="IJ745" s="28"/>
      <c r="IK745" s="28"/>
      <c r="IL745" s="28"/>
      <c r="IM745" s="28"/>
      <c r="IN745" s="28"/>
      <c r="IO745" s="28"/>
      <c r="IP745" s="28"/>
      <c r="IQ745" s="28"/>
      <c r="IR745" s="28"/>
    </row>
    <row r="746" spans="2:252" x14ac:dyDescent="0.25">
      <c r="B746" s="28"/>
      <c r="C746" s="28"/>
      <c r="D746" s="28"/>
      <c r="E746" s="28"/>
      <c r="F746" s="28"/>
      <c r="G746" s="28"/>
      <c r="H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c r="FY746" s="28"/>
      <c r="FZ746" s="28"/>
      <c r="GA746" s="28"/>
      <c r="GB746" s="28"/>
      <c r="GC746" s="28"/>
      <c r="GD746" s="28"/>
      <c r="GE746" s="28"/>
      <c r="GF746" s="28"/>
      <c r="GG746" s="28"/>
      <c r="GH746" s="28"/>
      <c r="GI746" s="28"/>
      <c r="GJ746" s="28"/>
      <c r="GK746" s="28"/>
      <c r="GL746" s="28"/>
      <c r="GM746" s="28"/>
      <c r="GN746" s="28"/>
      <c r="GO746" s="28"/>
      <c r="GP746" s="28"/>
      <c r="GQ746" s="28"/>
      <c r="GR746" s="28"/>
      <c r="GS746" s="28"/>
      <c r="GT746" s="28"/>
      <c r="GU746" s="28"/>
      <c r="GV746" s="28"/>
      <c r="GW746" s="28"/>
      <c r="GX746" s="28"/>
      <c r="GY746" s="28"/>
      <c r="GZ746" s="28"/>
      <c r="HA746" s="28"/>
      <c r="HB746" s="28"/>
      <c r="HC746" s="28"/>
      <c r="HD746" s="28"/>
      <c r="HE746" s="28"/>
      <c r="HF746" s="28"/>
      <c r="HG746" s="28"/>
      <c r="HH746" s="28"/>
      <c r="HI746" s="28"/>
      <c r="HJ746" s="28"/>
      <c r="HK746" s="28"/>
      <c r="HL746" s="28"/>
      <c r="HM746" s="28"/>
      <c r="HN746" s="28"/>
      <c r="HO746" s="28"/>
      <c r="HP746" s="28"/>
      <c r="HQ746" s="28"/>
      <c r="HR746" s="28"/>
      <c r="HS746" s="28"/>
      <c r="HT746" s="28"/>
      <c r="HU746" s="28"/>
      <c r="HV746" s="28"/>
      <c r="HW746" s="28"/>
      <c r="HX746" s="28"/>
      <c r="HY746" s="28"/>
      <c r="HZ746" s="28"/>
      <c r="IA746" s="28"/>
      <c r="IB746" s="28"/>
      <c r="IC746" s="28"/>
      <c r="ID746" s="28"/>
      <c r="IE746" s="28"/>
      <c r="IF746" s="28"/>
      <c r="IG746" s="28"/>
      <c r="IH746" s="28"/>
      <c r="II746" s="28"/>
      <c r="IJ746" s="28"/>
      <c r="IK746" s="28"/>
      <c r="IL746" s="28"/>
      <c r="IM746" s="28"/>
      <c r="IN746" s="28"/>
      <c r="IO746" s="28"/>
      <c r="IP746" s="28"/>
      <c r="IQ746" s="28"/>
      <c r="IR746" s="28"/>
    </row>
    <row r="747" spans="2:252" x14ac:dyDescent="0.25">
      <c r="B747" s="28"/>
      <c r="C747" s="28"/>
      <c r="D747" s="28"/>
      <c r="E747" s="28"/>
      <c r="F747" s="28"/>
      <c r="G747" s="28"/>
      <c r="H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c r="FY747" s="28"/>
      <c r="FZ747" s="28"/>
      <c r="GA747" s="28"/>
      <c r="GB747" s="28"/>
      <c r="GC747" s="28"/>
      <c r="GD747" s="28"/>
      <c r="GE747" s="28"/>
      <c r="GF747" s="28"/>
      <c r="GG747" s="28"/>
      <c r="GH747" s="28"/>
      <c r="GI747" s="28"/>
      <c r="GJ747" s="28"/>
      <c r="GK747" s="28"/>
      <c r="GL747" s="28"/>
      <c r="GM747" s="28"/>
      <c r="GN747" s="28"/>
      <c r="GO747" s="28"/>
      <c r="GP747" s="28"/>
      <c r="GQ747" s="28"/>
      <c r="GR747" s="28"/>
      <c r="GS747" s="28"/>
      <c r="GT747" s="28"/>
      <c r="GU747" s="28"/>
      <c r="GV747" s="28"/>
      <c r="GW747" s="28"/>
      <c r="GX747" s="28"/>
      <c r="GY747" s="28"/>
      <c r="GZ747" s="28"/>
      <c r="HA747" s="28"/>
      <c r="HB747" s="28"/>
      <c r="HC747" s="28"/>
      <c r="HD747" s="28"/>
      <c r="HE747" s="28"/>
      <c r="HF747" s="28"/>
      <c r="HG747" s="28"/>
      <c r="HH747" s="28"/>
      <c r="HI747" s="28"/>
      <c r="HJ747" s="28"/>
      <c r="HK747" s="28"/>
      <c r="HL747" s="28"/>
      <c r="HM747" s="28"/>
      <c r="HN747" s="28"/>
      <c r="HO747" s="28"/>
      <c r="HP747" s="28"/>
      <c r="HQ747" s="28"/>
      <c r="HR747" s="28"/>
      <c r="HS747" s="28"/>
      <c r="HT747" s="28"/>
      <c r="HU747" s="28"/>
      <c r="HV747" s="28"/>
      <c r="HW747" s="28"/>
      <c r="HX747" s="28"/>
      <c r="HY747" s="28"/>
      <c r="HZ747" s="28"/>
      <c r="IA747" s="28"/>
      <c r="IB747" s="28"/>
      <c r="IC747" s="28"/>
      <c r="ID747" s="28"/>
      <c r="IE747" s="28"/>
      <c r="IF747" s="28"/>
      <c r="IG747" s="28"/>
      <c r="IH747" s="28"/>
      <c r="II747" s="28"/>
      <c r="IJ747" s="28"/>
      <c r="IK747" s="28"/>
      <c r="IL747" s="28"/>
      <c r="IM747" s="28"/>
      <c r="IN747" s="28"/>
      <c r="IO747" s="28"/>
      <c r="IP747" s="28"/>
      <c r="IQ747" s="28"/>
      <c r="IR747" s="28"/>
    </row>
    <row r="748" spans="2:252" x14ac:dyDescent="0.25">
      <c r="B748" s="28"/>
      <c r="C748" s="28"/>
      <c r="D748" s="28"/>
      <c r="E748" s="28"/>
      <c r="F748" s="28"/>
      <c r="G748" s="28"/>
      <c r="H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c r="FY748" s="28"/>
      <c r="FZ748" s="28"/>
      <c r="GA748" s="28"/>
      <c r="GB748" s="28"/>
      <c r="GC748" s="28"/>
      <c r="GD748" s="28"/>
      <c r="GE748" s="28"/>
      <c r="GF748" s="28"/>
      <c r="GG748" s="28"/>
      <c r="GH748" s="28"/>
      <c r="GI748" s="28"/>
      <c r="GJ748" s="28"/>
      <c r="GK748" s="28"/>
      <c r="GL748" s="28"/>
      <c r="GM748" s="28"/>
      <c r="GN748" s="28"/>
      <c r="GO748" s="28"/>
      <c r="GP748" s="28"/>
      <c r="GQ748" s="28"/>
      <c r="GR748" s="28"/>
      <c r="GS748" s="28"/>
      <c r="GT748" s="28"/>
      <c r="GU748" s="28"/>
      <c r="GV748" s="28"/>
      <c r="GW748" s="28"/>
      <c r="GX748" s="28"/>
      <c r="GY748" s="28"/>
      <c r="GZ748" s="28"/>
      <c r="HA748" s="28"/>
      <c r="HB748" s="28"/>
      <c r="HC748" s="28"/>
      <c r="HD748" s="28"/>
      <c r="HE748" s="28"/>
      <c r="HF748" s="28"/>
      <c r="HG748" s="28"/>
      <c r="HH748" s="28"/>
      <c r="HI748" s="28"/>
      <c r="HJ748" s="28"/>
      <c r="HK748" s="28"/>
      <c r="HL748" s="28"/>
      <c r="HM748" s="28"/>
      <c r="HN748" s="28"/>
      <c r="HO748" s="28"/>
      <c r="HP748" s="28"/>
      <c r="HQ748" s="28"/>
      <c r="HR748" s="28"/>
      <c r="HS748" s="28"/>
      <c r="HT748" s="28"/>
      <c r="HU748" s="28"/>
      <c r="HV748" s="28"/>
      <c r="HW748" s="28"/>
      <c r="HX748" s="28"/>
      <c r="HY748" s="28"/>
      <c r="HZ748" s="28"/>
      <c r="IA748" s="28"/>
      <c r="IB748" s="28"/>
      <c r="IC748" s="28"/>
      <c r="ID748" s="28"/>
      <c r="IE748" s="28"/>
      <c r="IF748" s="28"/>
      <c r="IG748" s="28"/>
      <c r="IH748" s="28"/>
      <c r="II748" s="28"/>
      <c r="IJ748" s="28"/>
      <c r="IK748" s="28"/>
      <c r="IL748" s="28"/>
      <c r="IM748" s="28"/>
      <c r="IN748" s="28"/>
      <c r="IO748" s="28"/>
      <c r="IP748" s="28"/>
      <c r="IQ748" s="28"/>
      <c r="IR748" s="28"/>
    </row>
    <row r="749" spans="2:252" x14ac:dyDescent="0.25">
      <c r="B749" s="28"/>
      <c r="C749" s="28"/>
      <c r="D749" s="28"/>
      <c r="E749" s="28"/>
      <c r="F749" s="28"/>
      <c r="G749" s="28"/>
      <c r="H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c r="FY749" s="28"/>
      <c r="FZ749" s="28"/>
      <c r="GA749" s="28"/>
      <c r="GB749" s="28"/>
      <c r="GC749" s="28"/>
      <c r="GD749" s="28"/>
      <c r="GE749" s="28"/>
      <c r="GF749" s="28"/>
      <c r="GG749" s="28"/>
      <c r="GH749" s="28"/>
      <c r="GI749" s="28"/>
      <c r="GJ749" s="28"/>
      <c r="GK749" s="28"/>
      <c r="GL749" s="28"/>
      <c r="GM749" s="28"/>
      <c r="GN749" s="28"/>
      <c r="GO749" s="28"/>
      <c r="GP749" s="28"/>
      <c r="GQ749" s="28"/>
      <c r="GR749" s="28"/>
      <c r="GS749" s="28"/>
      <c r="GT749" s="28"/>
      <c r="GU749" s="28"/>
      <c r="GV749" s="28"/>
      <c r="GW749" s="28"/>
      <c r="GX749" s="28"/>
      <c r="GY749" s="28"/>
      <c r="GZ749" s="28"/>
      <c r="HA749" s="28"/>
      <c r="HB749" s="28"/>
      <c r="HC749" s="28"/>
      <c r="HD749" s="28"/>
      <c r="HE749" s="28"/>
      <c r="HF749" s="28"/>
      <c r="HG749" s="28"/>
      <c r="HH749" s="28"/>
      <c r="HI749" s="28"/>
      <c r="HJ749" s="28"/>
      <c r="HK749" s="28"/>
      <c r="HL749" s="28"/>
      <c r="HM749" s="28"/>
      <c r="HN749" s="28"/>
      <c r="HO749" s="28"/>
      <c r="HP749" s="28"/>
      <c r="HQ749" s="28"/>
      <c r="HR749" s="28"/>
      <c r="HS749" s="28"/>
      <c r="HT749" s="28"/>
      <c r="HU749" s="28"/>
      <c r="HV749" s="28"/>
      <c r="HW749" s="28"/>
      <c r="HX749" s="28"/>
      <c r="HY749" s="28"/>
      <c r="HZ749" s="28"/>
      <c r="IA749" s="28"/>
      <c r="IB749" s="28"/>
      <c r="IC749" s="28"/>
      <c r="ID749" s="28"/>
      <c r="IE749" s="28"/>
      <c r="IF749" s="28"/>
      <c r="IG749" s="28"/>
      <c r="IH749" s="28"/>
      <c r="II749" s="28"/>
      <c r="IJ749" s="28"/>
      <c r="IK749" s="28"/>
      <c r="IL749" s="28"/>
      <c r="IM749" s="28"/>
      <c r="IN749" s="28"/>
      <c r="IO749" s="28"/>
      <c r="IP749" s="28"/>
      <c r="IQ749" s="28"/>
      <c r="IR749" s="28"/>
    </row>
    <row r="750" spans="2:252" x14ac:dyDescent="0.25">
      <c r="B750" s="28"/>
      <c r="C750" s="28"/>
      <c r="D750" s="28"/>
      <c r="E750" s="28"/>
      <c r="F750" s="28"/>
      <c r="G750" s="28"/>
      <c r="H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c r="FY750" s="28"/>
      <c r="FZ750" s="28"/>
      <c r="GA750" s="28"/>
      <c r="GB750" s="28"/>
      <c r="GC750" s="28"/>
      <c r="GD750" s="28"/>
      <c r="GE750" s="28"/>
      <c r="GF750" s="28"/>
      <c r="GG750" s="28"/>
      <c r="GH750" s="28"/>
      <c r="GI750" s="28"/>
      <c r="GJ750" s="28"/>
      <c r="GK750" s="28"/>
      <c r="GL750" s="28"/>
      <c r="GM750" s="28"/>
      <c r="GN750" s="28"/>
      <c r="GO750" s="28"/>
      <c r="GP750" s="28"/>
      <c r="GQ750" s="28"/>
      <c r="GR750" s="28"/>
      <c r="GS750" s="28"/>
      <c r="GT750" s="28"/>
      <c r="GU750" s="28"/>
      <c r="GV750" s="28"/>
      <c r="GW750" s="28"/>
      <c r="GX750" s="28"/>
      <c r="GY750" s="28"/>
      <c r="GZ750" s="28"/>
      <c r="HA750" s="28"/>
      <c r="HB750" s="28"/>
      <c r="HC750" s="28"/>
      <c r="HD750" s="28"/>
      <c r="HE750" s="28"/>
      <c r="HF750" s="28"/>
      <c r="HG750" s="28"/>
      <c r="HH750" s="28"/>
      <c r="HI750" s="28"/>
      <c r="HJ750" s="28"/>
      <c r="HK750" s="28"/>
      <c r="HL750" s="28"/>
      <c r="HM750" s="28"/>
      <c r="HN750" s="28"/>
      <c r="HO750" s="28"/>
      <c r="HP750" s="28"/>
      <c r="HQ750" s="28"/>
      <c r="HR750" s="28"/>
      <c r="HS750" s="28"/>
      <c r="HT750" s="28"/>
      <c r="HU750" s="28"/>
      <c r="HV750" s="28"/>
      <c r="HW750" s="28"/>
      <c r="HX750" s="28"/>
      <c r="HY750" s="28"/>
      <c r="HZ750" s="28"/>
      <c r="IA750" s="28"/>
      <c r="IB750" s="28"/>
      <c r="IC750" s="28"/>
      <c r="ID750" s="28"/>
      <c r="IE750" s="28"/>
      <c r="IF750" s="28"/>
      <c r="IG750" s="28"/>
      <c r="IH750" s="28"/>
      <c r="II750" s="28"/>
      <c r="IJ750" s="28"/>
      <c r="IK750" s="28"/>
      <c r="IL750" s="28"/>
      <c r="IM750" s="28"/>
      <c r="IN750" s="28"/>
      <c r="IO750" s="28"/>
      <c r="IP750" s="28"/>
      <c r="IQ750" s="28"/>
      <c r="IR750" s="28"/>
    </row>
    <row r="751" spans="2:252" x14ac:dyDescent="0.25">
      <c r="B751" s="28"/>
      <c r="C751" s="28"/>
      <c r="D751" s="28"/>
      <c r="E751" s="28"/>
      <c r="F751" s="28"/>
      <c r="G751" s="28"/>
      <c r="H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c r="FY751" s="28"/>
      <c r="FZ751" s="28"/>
      <c r="GA751" s="28"/>
      <c r="GB751" s="28"/>
      <c r="GC751" s="28"/>
      <c r="GD751" s="28"/>
      <c r="GE751" s="28"/>
      <c r="GF751" s="28"/>
      <c r="GG751" s="28"/>
      <c r="GH751" s="28"/>
      <c r="GI751" s="28"/>
      <c r="GJ751" s="28"/>
      <c r="GK751" s="28"/>
      <c r="GL751" s="28"/>
      <c r="GM751" s="28"/>
      <c r="GN751" s="28"/>
      <c r="GO751" s="28"/>
      <c r="GP751" s="28"/>
      <c r="GQ751" s="28"/>
      <c r="GR751" s="28"/>
      <c r="GS751" s="28"/>
      <c r="GT751" s="28"/>
      <c r="GU751" s="28"/>
      <c r="GV751" s="28"/>
      <c r="GW751" s="28"/>
      <c r="GX751" s="28"/>
      <c r="GY751" s="28"/>
      <c r="GZ751" s="28"/>
      <c r="HA751" s="28"/>
      <c r="HB751" s="28"/>
      <c r="HC751" s="28"/>
      <c r="HD751" s="28"/>
      <c r="HE751" s="28"/>
      <c r="HF751" s="28"/>
      <c r="HG751" s="28"/>
      <c r="HH751" s="28"/>
      <c r="HI751" s="28"/>
      <c r="HJ751" s="28"/>
      <c r="HK751" s="28"/>
      <c r="HL751" s="28"/>
      <c r="HM751" s="28"/>
      <c r="HN751" s="28"/>
      <c r="HO751" s="28"/>
      <c r="HP751" s="28"/>
      <c r="HQ751" s="28"/>
      <c r="HR751" s="28"/>
      <c r="HS751" s="28"/>
      <c r="HT751" s="28"/>
      <c r="HU751" s="28"/>
      <c r="HV751" s="28"/>
      <c r="HW751" s="28"/>
      <c r="HX751" s="28"/>
      <c r="HY751" s="28"/>
      <c r="HZ751" s="28"/>
      <c r="IA751" s="28"/>
      <c r="IB751" s="28"/>
      <c r="IC751" s="28"/>
      <c r="ID751" s="28"/>
      <c r="IE751" s="28"/>
      <c r="IF751" s="28"/>
      <c r="IG751" s="28"/>
      <c r="IH751" s="28"/>
      <c r="II751" s="28"/>
      <c r="IJ751" s="28"/>
      <c r="IK751" s="28"/>
      <c r="IL751" s="28"/>
      <c r="IM751" s="28"/>
      <c r="IN751" s="28"/>
      <c r="IO751" s="28"/>
      <c r="IP751" s="28"/>
      <c r="IQ751" s="28"/>
      <c r="IR751" s="28"/>
    </row>
    <row r="752" spans="2:252" x14ac:dyDescent="0.25">
      <c r="B752" s="28"/>
      <c r="C752" s="28"/>
      <c r="D752" s="28"/>
      <c r="E752" s="28"/>
      <c r="F752" s="28"/>
      <c r="G752" s="28"/>
      <c r="H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c r="FY752" s="28"/>
      <c r="FZ752" s="28"/>
      <c r="GA752" s="28"/>
      <c r="GB752" s="28"/>
      <c r="GC752" s="28"/>
      <c r="GD752" s="28"/>
      <c r="GE752" s="28"/>
      <c r="GF752" s="28"/>
      <c r="GG752" s="28"/>
      <c r="GH752" s="28"/>
      <c r="GI752" s="28"/>
      <c r="GJ752" s="28"/>
      <c r="GK752" s="28"/>
      <c r="GL752" s="28"/>
      <c r="GM752" s="28"/>
      <c r="GN752" s="28"/>
      <c r="GO752" s="28"/>
      <c r="GP752" s="28"/>
      <c r="GQ752" s="28"/>
      <c r="GR752" s="28"/>
      <c r="GS752" s="28"/>
      <c r="GT752" s="28"/>
      <c r="GU752" s="28"/>
      <c r="GV752" s="28"/>
      <c r="GW752" s="28"/>
      <c r="GX752" s="28"/>
      <c r="GY752" s="28"/>
      <c r="GZ752" s="28"/>
      <c r="HA752" s="28"/>
      <c r="HB752" s="28"/>
      <c r="HC752" s="28"/>
      <c r="HD752" s="28"/>
      <c r="HE752" s="28"/>
      <c r="HF752" s="28"/>
      <c r="HG752" s="28"/>
      <c r="HH752" s="28"/>
      <c r="HI752" s="28"/>
      <c r="HJ752" s="28"/>
      <c r="HK752" s="28"/>
      <c r="HL752" s="28"/>
      <c r="HM752" s="28"/>
      <c r="HN752" s="28"/>
      <c r="HO752" s="28"/>
      <c r="HP752" s="28"/>
      <c r="HQ752" s="28"/>
      <c r="HR752" s="28"/>
      <c r="HS752" s="28"/>
      <c r="HT752" s="28"/>
      <c r="HU752" s="28"/>
      <c r="HV752" s="28"/>
      <c r="HW752" s="28"/>
      <c r="HX752" s="28"/>
      <c r="HY752" s="28"/>
      <c r="HZ752" s="28"/>
      <c r="IA752" s="28"/>
      <c r="IB752" s="28"/>
      <c r="IC752" s="28"/>
      <c r="ID752" s="28"/>
      <c r="IE752" s="28"/>
      <c r="IF752" s="28"/>
      <c r="IG752" s="28"/>
      <c r="IH752" s="28"/>
      <c r="II752" s="28"/>
      <c r="IJ752" s="28"/>
      <c r="IK752" s="28"/>
      <c r="IL752" s="28"/>
      <c r="IM752" s="28"/>
      <c r="IN752" s="28"/>
      <c r="IO752" s="28"/>
      <c r="IP752" s="28"/>
      <c r="IQ752" s="28"/>
      <c r="IR752" s="28"/>
    </row>
    <row r="753" spans="2:252" x14ac:dyDescent="0.25">
      <c r="B753" s="28"/>
      <c r="C753" s="28"/>
      <c r="D753" s="28"/>
      <c r="E753" s="28"/>
      <c r="F753" s="28"/>
      <c r="G753" s="28"/>
      <c r="H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c r="FY753" s="28"/>
      <c r="FZ753" s="28"/>
      <c r="GA753" s="28"/>
      <c r="GB753" s="28"/>
      <c r="GC753" s="28"/>
      <c r="GD753" s="28"/>
      <c r="GE753" s="28"/>
      <c r="GF753" s="28"/>
      <c r="GG753" s="28"/>
      <c r="GH753" s="28"/>
      <c r="GI753" s="28"/>
      <c r="GJ753" s="28"/>
      <c r="GK753" s="28"/>
      <c r="GL753" s="28"/>
      <c r="GM753" s="28"/>
      <c r="GN753" s="28"/>
      <c r="GO753" s="28"/>
      <c r="GP753" s="28"/>
      <c r="GQ753" s="28"/>
      <c r="GR753" s="28"/>
      <c r="GS753" s="28"/>
      <c r="GT753" s="28"/>
      <c r="GU753" s="28"/>
      <c r="GV753" s="28"/>
      <c r="GW753" s="28"/>
      <c r="GX753" s="28"/>
      <c r="GY753" s="28"/>
      <c r="GZ753" s="28"/>
      <c r="HA753" s="28"/>
      <c r="HB753" s="28"/>
      <c r="HC753" s="28"/>
      <c r="HD753" s="28"/>
      <c r="HE753" s="28"/>
      <c r="HF753" s="28"/>
      <c r="HG753" s="28"/>
      <c r="HH753" s="28"/>
      <c r="HI753" s="28"/>
      <c r="HJ753" s="28"/>
      <c r="HK753" s="28"/>
      <c r="HL753" s="28"/>
      <c r="HM753" s="28"/>
      <c r="HN753" s="28"/>
      <c r="HO753" s="28"/>
      <c r="HP753" s="28"/>
      <c r="HQ753" s="28"/>
      <c r="HR753" s="28"/>
      <c r="HS753" s="28"/>
      <c r="HT753" s="28"/>
      <c r="HU753" s="28"/>
      <c r="HV753" s="28"/>
      <c r="HW753" s="28"/>
      <c r="HX753" s="28"/>
      <c r="HY753" s="28"/>
      <c r="HZ753" s="28"/>
      <c r="IA753" s="28"/>
      <c r="IB753" s="28"/>
      <c r="IC753" s="28"/>
      <c r="ID753" s="28"/>
      <c r="IE753" s="28"/>
      <c r="IF753" s="28"/>
      <c r="IG753" s="28"/>
      <c r="IH753" s="28"/>
      <c r="II753" s="28"/>
      <c r="IJ753" s="28"/>
      <c r="IK753" s="28"/>
      <c r="IL753" s="28"/>
      <c r="IM753" s="28"/>
      <c r="IN753" s="28"/>
      <c r="IO753" s="28"/>
      <c r="IP753" s="28"/>
      <c r="IQ753" s="28"/>
      <c r="IR753" s="28"/>
    </row>
    <row r="754" spans="2:252" x14ac:dyDescent="0.25">
      <c r="B754" s="28"/>
      <c r="C754" s="28"/>
      <c r="D754" s="28"/>
      <c r="E754" s="28"/>
      <c r="F754" s="28"/>
      <c r="G754" s="28"/>
      <c r="H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c r="FY754" s="28"/>
      <c r="FZ754" s="28"/>
      <c r="GA754" s="28"/>
      <c r="GB754" s="28"/>
      <c r="GC754" s="28"/>
      <c r="GD754" s="28"/>
      <c r="GE754" s="28"/>
      <c r="GF754" s="28"/>
      <c r="GG754" s="28"/>
      <c r="GH754" s="28"/>
      <c r="GI754" s="28"/>
      <c r="GJ754" s="28"/>
      <c r="GK754" s="28"/>
      <c r="GL754" s="28"/>
      <c r="GM754" s="28"/>
      <c r="GN754" s="28"/>
      <c r="GO754" s="28"/>
      <c r="GP754" s="28"/>
      <c r="GQ754" s="28"/>
      <c r="GR754" s="28"/>
      <c r="GS754" s="28"/>
      <c r="GT754" s="28"/>
      <c r="GU754" s="28"/>
      <c r="GV754" s="28"/>
      <c r="GW754" s="28"/>
      <c r="GX754" s="28"/>
      <c r="GY754" s="28"/>
      <c r="GZ754" s="28"/>
      <c r="HA754" s="28"/>
      <c r="HB754" s="28"/>
      <c r="HC754" s="28"/>
      <c r="HD754" s="28"/>
      <c r="HE754" s="28"/>
      <c r="HF754" s="28"/>
      <c r="HG754" s="28"/>
      <c r="HH754" s="28"/>
      <c r="HI754" s="28"/>
      <c r="HJ754" s="28"/>
      <c r="HK754" s="28"/>
      <c r="HL754" s="28"/>
      <c r="HM754" s="28"/>
      <c r="HN754" s="28"/>
      <c r="HO754" s="28"/>
      <c r="HP754" s="28"/>
      <c r="HQ754" s="28"/>
      <c r="HR754" s="28"/>
      <c r="HS754" s="28"/>
      <c r="HT754" s="28"/>
      <c r="HU754" s="28"/>
      <c r="HV754" s="28"/>
      <c r="HW754" s="28"/>
      <c r="HX754" s="28"/>
      <c r="HY754" s="28"/>
      <c r="HZ754" s="28"/>
      <c r="IA754" s="28"/>
      <c r="IB754" s="28"/>
      <c r="IC754" s="28"/>
      <c r="ID754" s="28"/>
      <c r="IE754" s="28"/>
      <c r="IF754" s="28"/>
      <c r="IG754" s="28"/>
      <c r="IH754" s="28"/>
      <c r="II754" s="28"/>
      <c r="IJ754" s="28"/>
      <c r="IK754" s="28"/>
      <c r="IL754" s="28"/>
      <c r="IM754" s="28"/>
      <c r="IN754" s="28"/>
      <c r="IO754" s="28"/>
      <c r="IP754" s="28"/>
      <c r="IQ754" s="28"/>
      <c r="IR754" s="28"/>
    </row>
    <row r="755" spans="2:252" x14ac:dyDescent="0.25">
      <c r="B755" s="28"/>
      <c r="C755" s="28"/>
      <c r="D755" s="28"/>
      <c r="E755" s="28"/>
      <c r="F755" s="28"/>
      <c r="G755" s="28"/>
      <c r="H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c r="FY755" s="28"/>
      <c r="FZ755" s="28"/>
      <c r="GA755" s="28"/>
      <c r="GB755" s="28"/>
      <c r="GC755" s="28"/>
      <c r="GD755" s="28"/>
      <c r="GE755" s="28"/>
      <c r="GF755" s="28"/>
      <c r="GG755" s="28"/>
      <c r="GH755" s="28"/>
      <c r="GI755" s="28"/>
      <c r="GJ755" s="28"/>
      <c r="GK755" s="28"/>
      <c r="GL755" s="28"/>
      <c r="GM755" s="28"/>
      <c r="GN755" s="28"/>
      <c r="GO755" s="28"/>
      <c r="GP755" s="28"/>
      <c r="GQ755" s="28"/>
      <c r="GR755" s="28"/>
      <c r="GS755" s="28"/>
      <c r="GT755" s="28"/>
      <c r="GU755" s="28"/>
      <c r="GV755" s="28"/>
      <c r="GW755" s="28"/>
      <c r="GX755" s="28"/>
      <c r="GY755" s="28"/>
      <c r="GZ755" s="28"/>
      <c r="HA755" s="28"/>
      <c r="HB755" s="28"/>
      <c r="HC755" s="28"/>
      <c r="HD755" s="28"/>
      <c r="HE755" s="28"/>
      <c r="HF755" s="28"/>
      <c r="HG755" s="28"/>
      <c r="HH755" s="28"/>
      <c r="HI755" s="28"/>
      <c r="HJ755" s="28"/>
      <c r="HK755" s="28"/>
      <c r="HL755" s="28"/>
      <c r="HM755" s="28"/>
      <c r="HN755" s="28"/>
      <c r="HO755" s="28"/>
      <c r="HP755" s="28"/>
      <c r="HQ755" s="28"/>
      <c r="HR755" s="28"/>
      <c r="HS755" s="28"/>
      <c r="HT755" s="28"/>
      <c r="HU755" s="28"/>
      <c r="HV755" s="28"/>
      <c r="HW755" s="28"/>
      <c r="HX755" s="28"/>
      <c r="HY755" s="28"/>
      <c r="HZ755" s="28"/>
      <c r="IA755" s="28"/>
      <c r="IB755" s="28"/>
      <c r="IC755" s="28"/>
      <c r="ID755" s="28"/>
      <c r="IE755" s="28"/>
      <c r="IF755" s="28"/>
      <c r="IG755" s="28"/>
      <c r="IH755" s="28"/>
      <c r="II755" s="28"/>
      <c r="IJ755" s="28"/>
      <c r="IK755" s="28"/>
      <c r="IL755" s="28"/>
      <c r="IM755" s="28"/>
      <c r="IN755" s="28"/>
      <c r="IO755" s="28"/>
      <c r="IP755" s="28"/>
      <c r="IQ755" s="28"/>
      <c r="IR755" s="28"/>
    </row>
    <row r="756" spans="2:252" x14ac:dyDescent="0.25">
      <c r="B756" s="28"/>
      <c r="C756" s="28"/>
      <c r="D756" s="28"/>
      <c r="E756" s="28"/>
      <c r="F756" s="28"/>
      <c r="G756" s="28"/>
      <c r="H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c r="FY756" s="28"/>
      <c r="FZ756" s="28"/>
      <c r="GA756" s="28"/>
      <c r="GB756" s="28"/>
      <c r="GC756" s="28"/>
      <c r="GD756" s="28"/>
      <c r="GE756" s="28"/>
      <c r="GF756" s="28"/>
      <c r="GG756" s="28"/>
      <c r="GH756" s="28"/>
      <c r="GI756" s="28"/>
      <c r="GJ756" s="28"/>
      <c r="GK756" s="28"/>
      <c r="GL756" s="28"/>
      <c r="GM756" s="28"/>
      <c r="GN756" s="28"/>
      <c r="GO756" s="28"/>
      <c r="GP756" s="28"/>
      <c r="GQ756" s="28"/>
      <c r="GR756" s="28"/>
      <c r="GS756" s="28"/>
      <c r="GT756" s="28"/>
      <c r="GU756" s="28"/>
      <c r="GV756" s="28"/>
      <c r="GW756" s="28"/>
      <c r="GX756" s="28"/>
      <c r="GY756" s="28"/>
      <c r="GZ756" s="28"/>
      <c r="HA756" s="28"/>
      <c r="HB756" s="28"/>
      <c r="HC756" s="28"/>
      <c r="HD756" s="28"/>
      <c r="HE756" s="28"/>
      <c r="HF756" s="28"/>
      <c r="HG756" s="28"/>
      <c r="HH756" s="28"/>
      <c r="HI756" s="28"/>
      <c r="HJ756" s="28"/>
      <c r="HK756" s="28"/>
      <c r="HL756" s="28"/>
      <c r="HM756" s="28"/>
      <c r="HN756" s="28"/>
      <c r="HO756" s="28"/>
      <c r="HP756" s="28"/>
      <c r="HQ756" s="28"/>
      <c r="HR756" s="28"/>
      <c r="HS756" s="28"/>
      <c r="HT756" s="28"/>
      <c r="HU756" s="28"/>
      <c r="HV756" s="28"/>
      <c r="HW756" s="28"/>
      <c r="HX756" s="28"/>
      <c r="HY756" s="28"/>
      <c r="HZ756" s="28"/>
      <c r="IA756" s="28"/>
      <c r="IB756" s="28"/>
      <c r="IC756" s="28"/>
      <c r="ID756" s="28"/>
      <c r="IE756" s="28"/>
      <c r="IF756" s="28"/>
      <c r="IG756" s="28"/>
      <c r="IH756" s="28"/>
      <c r="II756" s="28"/>
      <c r="IJ756" s="28"/>
      <c r="IK756" s="28"/>
      <c r="IL756" s="28"/>
      <c r="IM756" s="28"/>
      <c r="IN756" s="28"/>
      <c r="IO756" s="28"/>
      <c r="IP756" s="28"/>
      <c r="IQ756" s="28"/>
      <c r="IR756" s="28"/>
    </row>
    <row r="757" spans="2:252" x14ac:dyDescent="0.25">
      <c r="B757" s="28"/>
      <c r="C757" s="28"/>
      <c r="D757" s="28"/>
      <c r="E757" s="28"/>
      <c r="F757" s="28"/>
      <c r="G757" s="28"/>
      <c r="H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c r="FY757" s="28"/>
      <c r="FZ757" s="28"/>
      <c r="GA757" s="28"/>
      <c r="GB757" s="28"/>
      <c r="GC757" s="28"/>
      <c r="GD757" s="28"/>
      <c r="GE757" s="28"/>
      <c r="GF757" s="28"/>
      <c r="GG757" s="28"/>
      <c r="GH757" s="28"/>
      <c r="GI757" s="28"/>
      <c r="GJ757" s="28"/>
      <c r="GK757" s="28"/>
      <c r="GL757" s="28"/>
      <c r="GM757" s="28"/>
      <c r="GN757" s="28"/>
      <c r="GO757" s="28"/>
      <c r="GP757" s="28"/>
      <c r="GQ757" s="28"/>
      <c r="GR757" s="28"/>
      <c r="GS757" s="28"/>
      <c r="GT757" s="28"/>
      <c r="GU757" s="28"/>
      <c r="GV757" s="28"/>
      <c r="GW757" s="28"/>
      <c r="GX757" s="28"/>
      <c r="GY757" s="28"/>
      <c r="GZ757" s="28"/>
      <c r="HA757" s="28"/>
      <c r="HB757" s="28"/>
      <c r="HC757" s="28"/>
      <c r="HD757" s="28"/>
      <c r="HE757" s="28"/>
      <c r="HF757" s="28"/>
      <c r="HG757" s="28"/>
      <c r="HH757" s="28"/>
      <c r="HI757" s="28"/>
      <c r="HJ757" s="28"/>
      <c r="HK757" s="28"/>
      <c r="HL757" s="28"/>
      <c r="HM757" s="28"/>
      <c r="HN757" s="28"/>
      <c r="HO757" s="28"/>
      <c r="HP757" s="28"/>
      <c r="HQ757" s="28"/>
      <c r="HR757" s="28"/>
      <c r="HS757" s="28"/>
      <c r="HT757" s="28"/>
      <c r="HU757" s="28"/>
      <c r="HV757" s="28"/>
      <c r="HW757" s="28"/>
      <c r="HX757" s="28"/>
      <c r="HY757" s="28"/>
      <c r="HZ757" s="28"/>
      <c r="IA757" s="28"/>
      <c r="IB757" s="28"/>
      <c r="IC757" s="28"/>
      <c r="ID757" s="28"/>
      <c r="IE757" s="28"/>
      <c r="IF757" s="28"/>
      <c r="IG757" s="28"/>
      <c r="IH757" s="28"/>
      <c r="II757" s="28"/>
      <c r="IJ757" s="28"/>
      <c r="IK757" s="28"/>
      <c r="IL757" s="28"/>
      <c r="IM757" s="28"/>
      <c r="IN757" s="28"/>
      <c r="IO757" s="28"/>
      <c r="IP757" s="28"/>
      <c r="IQ757" s="28"/>
      <c r="IR757" s="28"/>
    </row>
    <row r="758" spans="2:252" x14ac:dyDescent="0.25">
      <c r="B758" s="28"/>
      <c r="C758" s="28"/>
      <c r="D758" s="28"/>
      <c r="E758" s="28"/>
      <c r="F758" s="28"/>
      <c r="G758" s="28"/>
      <c r="H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c r="FY758" s="28"/>
      <c r="FZ758" s="28"/>
      <c r="GA758" s="28"/>
      <c r="GB758" s="28"/>
      <c r="GC758" s="28"/>
      <c r="GD758" s="28"/>
      <c r="GE758" s="28"/>
      <c r="GF758" s="28"/>
      <c r="GG758" s="28"/>
      <c r="GH758" s="28"/>
      <c r="GI758" s="28"/>
      <c r="GJ758" s="28"/>
      <c r="GK758" s="28"/>
      <c r="GL758" s="28"/>
      <c r="GM758" s="28"/>
      <c r="GN758" s="28"/>
      <c r="GO758" s="28"/>
      <c r="GP758" s="28"/>
      <c r="GQ758" s="28"/>
      <c r="GR758" s="28"/>
      <c r="GS758" s="28"/>
      <c r="GT758" s="28"/>
      <c r="GU758" s="28"/>
      <c r="GV758" s="28"/>
      <c r="GW758" s="28"/>
      <c r="GX758" s="28"/>
      <c r="GY758" s="28"/>
      <c r="GZ758" s="28"/>
      <c r="HA758" s="28"/>
      <c r="HB758" s="28"/>
      <c r="HC758" s="28"/>
      <c r="HD758" s="28"/>
      <c r="HE758" s="28"/>
      <c r="HF758" s="28"/>
      <c r="HG758" s="28"/>
      <c r="HH758" s="28"/>
      <c r="HI758" s="28"/>
      <c r="HJ758" s="28"/>
      <c r="HK758" s="28"/>
      <c r="HL758" s="28"/>
      <c r="HM758" s="28"/>
      <c r="HN758" s="28"/>
      <c r="HO758" s="28"/>
      <c r="HP758" s="28"/>
      <c r="HQ758" s="28"/>
      <c r="HR758" s="28"/>
      <c r="HS758" s="28"/>
      <c r="HT758" s="28"/>
      <c r="HU758" s="28"/>
      <c r="HV758" s="28"/>
      <c r="HW758" s="28"/>
      <c r="HX758" s="28"/>
      <c r="HY758" s="28"/>
      <c r="HZ758" s="28"/>
      <c r="IA758" s="28"/>
      <c r="IB758" s="28"/>
      <c r="IC758" s="28"/>
      <c r="ID758" s="28"/>
      <c r="IE758" s="28"/>
      <c r="IF758" s="28"/>
      <c r="IG758" s="28"/>
      <c r="IH758" s="28"/>
      <c r="II758" s="28"/>
      <c r="IJ758" s="28"/>
      <c r="IK758" s="28"/>
      <c r="IL758" s="28"/>
      <c r="IM758" s="28"/>
      <c r="IN758" s="28"/>
      <c r="IO758" s="28"/>
      <c r="IP758" s="28"/>
      <c r="IQ758" s="28"/>
      <c r="IR758" s="28"/>
    </row>
    <row r="759" spans="2:252" x14ac:dyDescent="0.25">
      <c r="B759" s="28"/>
      <c r="C759" s="28"/>
      <c r="D759" s="28"/>
      <c r="E759" s="28"/>
      <c r="F759" s="28"/>
      <c r="G759" s="28"/>
      <c r="H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c r="FY759" s="28"/>
      <c r="FZ759" s="28"/>
      <c r="GA759" s="28"/>
      <c r="GB759" s="28"/>
      <c r="GC759" s="28"/>
      <c r="GD759" s="28"/>
      <c r="GE759" s="28"/>
      <c r="GF759" s="28"/>
      <c r="GG759" s="28"/>
      <c r="GH759" s="28"/>
      <c r="GI759" s="28"/>
      <c r="GJ759" s="28"/>
      <c r="GK759" s="28"/>
      <c r="GL759" s="28"/>
      <c r="GM759" s="28"/>
      <c r="GN759" s="28"/>
      <c r="GO759" s="28"/>
      <c r="GP759" s="28"/>
      <c r="GQ759" s="28"/>
      <c r="GR759" s="28"/>
      <c r="GS759" s="28"/>
      <c r="GT759" s="28"/>
      <c r="GU759" s="28"/>
      <c r="GV759" s="28"/>
      <c r="GW759" s="28"/>
      <c r="GX759" s="28"/>
      <c r="GY759" s="28"/>
      <c r="GZ759" s="28"/>
      <c r="HA759" s="28"/>
      <c r="HB759" s="28"/>
      <c r="HC759" s="28"/>
      <c r="HD759" s="28"/>
      <c r="HE759" s="28"/>
      <c r="HF759" s="28"/>
      <c r="HG759" s="28"/>
      <c r="HH759" s="28"/>
      <c r="HI759" s="28"/>
      <c r="HJ759" s="28"/>
      <c r="HK759" s="28"/>
      <c r="HL759" s="28"/>
      <c r="HM759" s="28"/>
      <c r="HN759" s="28"/>
      <c r="HO759" s="28"/>
      <c r="HP759" s="28"/>
      <c r="HQ759" s="28"/>
      <c r="HR759" s="28"/>
      <c r="HS759" s="28"/>
      <c r="HT759" s="28"/>
      <c r="HU759" s="28"/>
      <c r="HV759" s="28"/>
      <c r="HW759" s="28"/>
      <c r="HX759" s="28"/>
      <c r="HY759" s="28"/>
      <c r="HZ759" s="28"/>
      <c r="IA759" s="28"/>
      <c r="IB759" s="28"/>
      <c r="IC759" s="28"/>
      <c r="ID759" s="28"/>
      <c r="IE759" s="28"/>
      <c r="IF759" s="28"/>
      <c r="IG759" s="28"/>
      <c r="IH759" s="28"/>
      <c r="II759" s="28"/>
      <c r="IJ759" s="28"/>
      <c r="IK759" s="28"/>
      <c r="IL759" s="28"/>
      <c r="IM759" s="28"/>
      <c r="IN759" s="28"/>
      <c r="IO759" s="28"/>
      <c r="IP759" s="28"/>
      <c r="IQ759" s="28"/>
      <c r="IR759" s="28"/>
    </row>
    <row r="760" spans="2:252" x14ac:dyDescent="0.25">
      <c r="B760" s="28"/>
      <c r="C760" s="28"/>
      <c r="D760" s="28"/>
      <c r="E760" s="28"/>
      <c r="F760" s="28"/>
      <c r="G760" s="28"/>
      <c r="H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c r="FY760" s="28"/>
      <c r="FZ760" s="28"/>
      <c r="GA760" s="28"/>
      <c r="GB760" s="28"/>
      <c r="GC760" s="28"/>
      <c r="GD760" s="28"/>
      <c r="GE760" s="28"/>
      <c r="GF760" s="28"/>
      <c r="GG760" s="28"/>
      <c r="GH760" s="28"/>
      <c r="GI760" s="28"/>
      <c r="GJ760" s="28"/>
      <c r="GK760" s="28"/>
      <c r="GL760" s="28"/>
      <c r="GM760" s="28"/>
      <c r="GN760" s="28"/>
      <c r="GO760" s="28"/>
      <c r="GP760" s="28"/>
      <c r="GQ760" s="28"/>
      <c r="GR760" s="28"/>
      <c r="GS760" s="28"/>
      <c r="GT760" s="28"/>
      <c r="GU760" s="28"/>
      <c r="GV760" s="28"/>
      <c r="GW760" s="28"/>
      <c r="GX760" s="28"/>
      <c r="GY760" s="28"/>
      <c r="GZ760" s="28"/>
      <c r="HA760" s="28"/>
      <c r="HB760" s="28"/>
      <c r="HC760" s="28"/>
      <c r="HD760" s="28"/>
      <c r="HE760" s="28"/>
      <c r="HF760" s="28"/>
      <c r="HG760" s="28"/>
      <c r="HH760" s="28"/>
      <c r="HI760" s="28"/>
      <c r="HJ760" s="28"/>
      <c r="HK760" s="28"/>
      <c r="HL760" s="28"/>
      <c r="HM760" s="28"/>
      <c r="HN760" s="28"/>
      <c r="HO760" s="28"/>
      <c r="HP760" s="28"/>
      <c r="HQ760" s="28"/>
      <c r="HR760" s="28"/>
      <c r="HS760" s="28"/>
      <c r="HT760" s="28"/>
      <c r="HU760" s="28"/>
      <c r="HV760" s="28"/>
      <c r="HW760" s="28"/>
      <c r="HX760" s="28"/>
      <c r="HY760" s="28"/>
      <c r="HZ760" s="28"/>
      <c r="IA760" s="28"/>
      <c r="IB760" s="28"/>
      <c r="IC760" s="28"/>
      <c r="ID760" s="28"/>
      <c r="IE760" s="28"/>
      <c r="IF760" s="28"/>
      <c r="IG760" s="28"/>
      <c r="IH760" s="28"/>
      <c r="II760" s="28"/>
      <c r="IJ760" s="28"/>
      <c r="IK760" s="28"/>
      <c r="IL760" s="28"/>
      <c r="IM760" s="28"/>
      <c r="IN760" s="28"/>
      <c r="IO760" s="28"/>
      <c r="IP760" s="28"/>
      <c r="IQ760" s="28"/>
      <c r="IR760" s="28"/>
    </row>
    <row r="761" spans="2:252" x14ac:dyDescent="0.25">
      <c r="B761" s="28"/>
      <c r="C761" s="28"/>
      <c r="D761" s="28"/>
      <c r="E761" s="28"/>
      <c r="F761" s="28"/>
      <c r="G761" s="28"/>
      <c r="H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c r="FY761" s="28"/>
      <c r="FZ761" s="28"/>
      <c r="GA761" s="28"/>
      <c r="GB761" s="28"/>
      <c r="GC761" s="28"/>
      <c r="GD761" s="28"/>
      <c r="GE761" s="28"/>
      <c r="GF761" s="28"/>
      <c r="GG761" s="28"/>
      <c r="GH761" s="28"/>
      <c r="GI761" s="28"/>
      <c r="GJ761" s="28"/>
      <c r="GK761" s="28"/>
      <c r="GL761" s="28"/>
      <c r="GM761" s="28"/>
      <c r="GN761" s="28"/>
      <c r="GO761" s="28"/>
      <c r="GP761" s="28"/>
      <c r="GQ761" s="28"/>
      <c r="GR761" s="28"/>
      <c r="GS761" s="28"/>
      <c r="GT761" s="28"/>
      <c r="GU761" s="28"/>
      <c r="GV761" s="28"/>
      <c r="GW761" s="28"/>
      <c r="GX761" s="28"/>
      <c r="GY761" s="28"/>
      <c r="GZ761" s="28"/>
      <c r="HA761" s="28"/>
      <c r="HB761" s="28"/>
      <c r="HC761" s="28"/>
      <c r="HD761" s="28"/>
      <c r="HE761" s="28"/>
      <c r="HF761" s="28"/>
      <c r="HG761" s="28"/>
      <c r="HH761" s="28"/>
      <c r="HI761" s="28"/>
      <c r="HJ761" s="28"/>
      <c r="HK761" s="28"/>
      <c r="HL761" s="28"/>
      <c r="HM761" s="28"/>
      <c r="HN761" s="28"/>
      <c r="HO761" s="28"/>
      <c r="HP761" s="28"/>
      <c r="HQ761" s="28"/>
      <c r="HR761" s="28"/>
      <c r="HS761" s="28"/>
      <c r="HT761" s="28"/>
      <c r="HU761" s="28"/>
      <c r="HV761" s="28"/>
      <c r="HW761" s="28"/>
      <c r="HX761" s="28"/>
      <c r="HY761" s="28"/>
      <c r="HZ761" s="28"/>
      <c r="IA761" s="28"/>
      <c r="IB761" s="28"/>
      <c r="IC761" s="28"/>
      <c r="ID761" s="28"/>
      <c r="IE761" s="28"/>
      <c r="IF761" s="28"/>
      <c r="IG761" s="28"/>
      <c r="IH761" s="28"/>
      <c r="II761" s="28"/>
      <c r="IJ761" s="28"/>
      <c r="IK761" s="28"/>
      <c r="IL761" s="28"/>
      <c r="IM761" s="28"/>
      <c r="IN761" s="28"/>
      <c r="IO761" s="28"/>
      <c r="IP761" s="28"/>
      <c r="IQ761" s="28"/>
      <c r="IR761" s="28"/>
    </row>
    <row r="762" spans="2:252" x14ac:dyDescent="0.25">
      <c r="B762" s="28"/>
      <c r="C762" s="28"/>
      <c r="D762" s="28"/>
      <c r="E762" s="28"/>
      <c r="F762" s="28"/>
      <c r="G762" s="28"/>
      <c r="H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c r="FY762" s="28"/>
      <c r="FZ762" s="28"/>
      <c r="GA762" s="28"/>
      <c r="GB762" s="28"/>
      <c r="GC762" s="28"/>
      <c r="GD762" s="28"/>
      <c r="GE762" s="28"/>
      <c r="GF762" s="28"/>
      <c r="GG762" s="28"/>
      <c r="GH762" s="28"/>
      <c r="GI762" s="28"/>
      <c r="GJ762" s="28"/>
      <c r="GK762" s="28"/>
      <c r="GL762" s="28"/>
      <c r="GM762" s="28"/>
      <c r="GN762" s="28"/>
      <c r="GO762" s="28"/>
      <c r="GP762" s="28"/>
      <c r="GQ762" s="28"/>
      <c r="GR762" s="28"/>
      <c r="GS762" s="28"/>
      <c r="GT762" s="28"/>
      <c r="GU762" s="28"/>
      <c r="GV762" s="28"/>
      <c r="GW762" s="28"/>
      <c r="GX762" s="28"/>
      <c r="GY762" s="28"/>
      <c r="GZ762" s="28"/>
      <c r="HA762" s="28"/>
      <c r="HB762" s="28"/>
      <c r="HC762" s="28"/>
      <c r="HD762" s="28"/>
      <c r="HE762" s="28"/>
      <c r="HF762" s="28"/>
      <c r="HG762" s="28"/>
      <c r="HH762" s="28"/>
      <c r="HI762" s="28"/>
      <c r="HJ762" s="28"/>
      <c r="HK762" s="28"/>
      <c r="HL762" s="28"/>
      <c r="HM762" s="28"/>
      <c r="HN762" s="28"/>
      <c r="HO762" s="28"/>
      <c r="HP762" s="28"/>
      <c r="HQ762" s="28"/>
      <c r="HR762" s="28"/>
      <c r="HS762" s="28"/>
      <c r="HT762" s="28"/>
      <c r="HU762" s="28"/>
      <c r="HV762" s="28"/>
      <c r="HW762" s="28"/>
      <c r="HX762" s="28"/>
      <c r="HY762" s="28"/>
      <c r="HZ762" s="28"/>
      <c r="IA762" s="28"/>
      <c r="IB762" s="28"/>
      <c r="IC762" s="28"/>
      <c r="ID762" s="28"/>
      <c r="IE762" s="28"/>
      <c r="IF762" s="28"/>
      <c r="IG762" s="28"/>
      <c r="IH762" s="28"/>
      <c r="II762" s="28"/>
      <c r="IJ762" s="28"/>
      <c r="IK762" s="28"/>
      <c r="IL762" s="28"/>
      <c r="IM762" s="28"/>
      <c r="IN762" s="28"/>
      <c r="IO762" s="28"/>
      <c r="IP762" s="28"/>
      <c r="IQ762" s="28"/>
      <c r="IR762" s="28"/>
    </row>
    <row r="763" spans="2:252" x14ac:dyDescent="0.25">
      <c r="B763" s="28"/>
      <c r="C763" s="28"/>
      <c r="D763" s="28"/>
      <c r="E763" s="28"/>
      <c r="F763" s="28"/>
      <c r="G763" s="28"/>
      <c r="H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c r="FY763" s="28"/>
      <c r="FZ763" s="28"/>
      <c r="GA763" s="28"/>
      <c r="GB763" s="28"/>
      <c r="GC763" s="28"/>
      <c r="GD763" s="28"/>
      <c r="GE763" s="28"/>
      <c r="GF763" s="28"/>
      <c r="GG763" s="28"/>
      <c r="GH763" s="28"/>
      <c r="GI763" s="28"/>
      <c r="GJ763" s="28"/>
      <c r="GK763" s="28"/>
      <c r="GL763" s="28"/>
      <c r="GM763" s="28"/>
      <c r="GN763" s="28"/>
      <c r="GO763" s="28"/>
      <c r="GP763" s="28"/>
      <c r="GQ763" s="28"/>
      <c r="GR763" s="28"/>
      <c r="GS763" s="28"/>
      <c r="GT763" s="28"/>
      <c r="GU763" s="28"/>
      <c r="GV763" s="28"/>
      <c r="GW763" s="28"/>
      <c r="GX763" s="28"/>
      <c r="GY763" s="28"/>
      <c r="GZ763" s="28"/>
      <c r="HA763" s="28"/>
      <c r="HB763" s="28"/>
      <c r="HC763" s="28"/>
      <c r="HD763" s="28"/>
      <c r="HE763" s="28"/>
      <c r="HF763" s="28"/>
      <c r="HG763" s="28"/>
      <c r="HH763" s="28"/>
      <c r="HI763" s="28"/>
      <c r="HJ763" s="28"/>
      <c r="HK763" s="28"/>
      <c r="HL763" s="28"/>
      <c r="HM763" s="28"/>
      <c r="HN763" s="28"/>
      <c r="HO763" s="28"/>
      <c r="HP763" s="28"/>
      <c r="HQ763" s="28"/>
      <c r="HR763" s="28"/>
      <c r="HS763" s="28"/>
      <c r="HT763" s="28"/>
      <c r="HU763" s="28"/>
      <c r="HV763" s="28"/>
      <c r="HW763" s="28"/>
      <c r="HX763" s="28"/>
      <c r="HY763" s="28"/>
      <c r="HZ763" s="28"/>
      <c r="IA763" s="28"/>
      <c r="IB763" s="28"/>
      <c r="IC763" s="28"/>
      <c r="ID763" s="28"/>
      <c r="IE763" s="28"/>
      <c r="IF763" s="28"/>
      <c r="IG763" s="28"/>
      <c r="IH763" s="28"/>
      <c r="II763" s="28"/>
      <c r="IJ763" s="28"/>
      <c r="IK763" s="28"/>
      <c r="IL763" s="28"/>
      <c r="IM763" s="28"/>
      <c r="IN763" s="28"/>
      <c r="IO763" s="28"/>
      <c r="IP763" s="28"/>
      <c r="IQ763" s="28"/>
      <c r="IR763" s="28"/>
    </row>
    <row r="764" spans="2:252" x14ac:dyDescent="0.25">
      <c r="B764" s="28"/>
      <c r="C764" s="28"/>
      <c r="D764" s="28"/>
      <c r="E764" s="28"/>
      <c r="F764" s="28"/>
      <c r="G764" s="28"/>
      <c r="H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c r="FY764" s="28"/>
      <c r="FZ764" s="28"/>
      <c r="GA764" s="28"/>
      <c r="GB764" s="28"/>
      <c r="GC764" s="28"/>
      <c r="GD764" s="28"/>
      <c r="GE764" s="28"/>
      <c r="GF764" s="28"/>
      <c r="GG764" s="28"/>
      <c r="GH764" s="28"/>
      <c r="GI764" s="28"/>
      <c r="GJ764" s="28"/>
      <c r="GK764" s="28"/>
      <c r="GL764" s="28"/>
      <c r="GM764" s="28"/>
      <c r="GN764" s="28"/>
      <c r="GO764" s="28"/>
      <c r="GP764" s="28"/>
      <c r="GQ764" s="28"/>
      <c r="GR764" s="28"/>
      <c r="GS764" s="28"/>
      <c r="GT764" s="28"/>
      <c r="GU764" s="28"/>
      <c r="GV764" s="28"/>
      <c r="GW764" s="28"/>
      <c r="GX764" s="28"/>
      <c r="GY764" s="28"/>
      <c r="GZ764" s="28"/>
      <c r="HA764" s="28"/>
      <c r="HB764" s="28"/>
      <c r="HC764" s="28"/>
      <c r="HD764" s="28"/>
      <c r="HE764" s="28"/>
      <c r="HF764" s="28"/>
      <c r="HG764" s="28"/>
      <c r="HH764" s="28"/>
      <c r="HI764" s="28"/>
      <c r="HJ764" s="28"/>
      <c r="HK764" s="28"/>
      <c r="HL764" s="28"/>
      <c r="HM764" s="28"/>
      <c r="HN764" s="28"/>
      <c r="HO764" s="28"/>
      <c r="HP764" s="28"/>
      <c r="HQ764" s="28"/>
      <c r="HR764" s="28"/>
      <c r="HS764" s="28"/>
      <c r="HT764" s="28"/>
      <c r="HU764" s="28"/>
      <c r="HV764" s="28"/>
      <c r="HW764" s="28"/>
      <c r="HX764" s="28"/>
      <c r="HY764" s="28"/>
      <c r="HZ764" s="28"/>
      <c r="IA764" s="28"/>
      <c r="IB764" s="28"/>
      <c r="IC764" s="28"/>
      <c r="ID764" s="28"/>
      <c r="IE764" s="28"/>
      <c r="IF764" s="28"/>
      <c r="IG764" s="28"/>
      <c r="IH764" s="28"/>
      <c r="II764" s="28"/>
      <c r="IJ764" s="28"/>
      <c r="IK764" s="28"/>
      <c r="IL764" s="28"/>
      <c r="IM764" s="28"/>
      <c r="IN764" s="28"/>
      <c r="IO764" s="28"/>
      <c r="IP764" s="28"/>
      <c r="IQ764" s="28"/>
      <c r="IR764" s="28"/>
    </row>
    <row r="765" spans="2:252" x14ac:dyDescent="0.25">
      <c r="B765" s="28"/>
      <c r="C765" s="28"/>
      <c r="D765" s="28"/>
      <c r="E765" s="28"/>
      <c r="F765" s="28"/>
      <c r="G765" s="28"/>
      <c r="H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c r="FY765" s="28"/>
      <c r="FZ765" s="28"/>
      <c r="GA765" s="28"/>
      <c r="GB765" s="28"/>
      <c r="GC765" s="28"/>
      <c r="GD765" s="28"/>
      <c r="GE765" s="28"/>
      <c r="GF765" s="28"/>
      <c r="GG765" s="28"/>
      <c r="GH765" s="28"/>
      <c r="GI765" s="28"/>
      <c r="GJ765" s="28"/>
      <c r="GK765" s="28"/>
      <c r="GL765" s="28"/>
      <c r="GM765" s="28"/>
      <c r="GN765" s="28"/>
      <c r="GO765" s="28"/>
      <c r="GP765" s="28"/>
      <c r="GQ765" s="28"/>
      <c r="GR765" s="28"/>
      <c r="GS765" s="28"/>
      <c r="GT765" s="28"/>
      <c r="GU765" s="28"/>
      <c r="GV765" s="28"/>
      <c r="GW765" s="28"/>
      <c r="GX765" s="28"/>
      <c r="GY765" s="28"/>
      <c r="GZ765" s="28"/>
      <c r="HA765" s="28"/>
      <c r="HB765" s="28"/>
      <c r="HC765" s="28"/>
      <c r="HD765" s="28"/>
      <c r="HE765" s="28"/>
      <c r="HF765" s="28"/>
      <c r="HG765" s="28"/>
      <c r="HH765" s="28"/>
      <c r="HI765" s="28"/>
      <c r="HJ765" s="28"/>
      <c r="HK765" s="28"/>
      <c r="HL765" s="28"/>
      <c r="HM765" s="28"/>
      <c r="HN765" s="28"/>
      <c r="HO765" s="28"/>
      <c r="HP765" s="28"/>
      <c r="HQ765" s="28"/>
      <c r="HR765" s="28"/>
      <c r="HS765" s="28"/>
      <c r="HT765" s="28"/>
      <c r="HU765" s="28"/>
      <c r="HV765" s="28"/>
      <c r="HW765" s="28"/>
      <c r="HX765" s="28"/>
      <c r="HY765" s="28"/>
      <c r="HZ765" s="28"/>
      <c r="IA765" s="28"/>
      <c r="IB765" s="28"/>
      <c r="IC765" s="28"/>
      <c r="ID765" s="28"/>
      <c r="IE765" s="28"/>
      <c r="IF765" s="28"/>
      <c r="IG765" s="28"/>
      <c r="IH765" s="28"/>
      <c r="II765" s="28"/>
      <c r="IJ765" s="28"/>
      <c r="IK765" s="28"/>
      <c r="IL765" s="28"/>
      <c r="IM765" s="28"/>
      <c r="IN765" s="28"/>
      <c r="IO765" s="28"/>
      <c r="IP765" s="28"/>
      <c r="IQ765" s="28"/>
      <c r="IR765" s="28"/>
    </row>
    <row r="766" spans="2:252" x14ac:dyDescent="0.25">
      <c r="B766" s="28"/>
      <c r="C766" s="28"/>
      <c r="D766" s="28"/>
      <c r="E766" s="28"/>
      <c r="F766" s="28"/>
      <c r="G766" s="28"/>
      <c r="H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c r="FY766" s="28"/>
      <c r="FZ766" s="28"/>
      <c r="GA766" s="28"/>
      <c r="GB766" s="28"/>
      <c r="GC766" s="28"/>
      <c r="GD766" s="28"/>
      <c r="GE766" s="28"/>
      <c r="GF766" s="28"/>
      <c r="GG766" s="28"/>
      <c r="GH766" s="28"/>
      <c r="GI766" s="28"/>
      <c r="GJ766" s="28"/>
      <c r="GK766" s="28"/>
      <c r="GL766" s="28"/>
      <c r="GM766" s="28"/>
      <c r="GN766" s="28"/>
      <c r="GO766" s="28"/>
      <c r="GP766" s="28"/>
      <c r="GQ766" s="28"/>
      <c r="GR766" s="28"/>
      <c r="GS766" s="28"/>
      <c r="GT766" s="28"/>
      <c r="GU766" s="28"/>
      <c r="GV766" s="28"/>
      <c r="GW766" s="28"/>
      <c r="GX766" s="28"/>
      <c r="GY766" s="28"/>
      <c r="GZ766" s="28"/>
      <c r="HA766" s="28"/>
      <c r="HB766" s="28"/>
      <c r="HC766" s="28"/>
      <c r="HD766" s="28"/>
      <c r="HE766" s="28"/>
      <c r="HF766" s="28"/>
      <c r="HG766" s="28"/>
      <c r="HH766" s="28"/>
      <c r="HI766" s="28"/>
      <c r="HJ766" s="28"/>
      <c r="HK766" s="28"/>
      <c r="HL766" s="28"/>
      <c r="HM766" s="28"/>
      <c r="HN766" s="28"/>
      <c r="HO766" s="28"/>
      <c r="HP766" s="28"/>
      <c r="HQ766" s="28"/>
      <c r="HR766" s="28"/>
      <c r="HS766" s="28"/>
      <c r="HT766" s="28"/>
      <c r="HU766" s="28"/>
      <c r="HV766" s="28"/>
      <c r="HW766" s="28"/>
      <c r="HX766" s="28"/>
      <c r="HY766" s="28"/>
      <c r="HZ766" s="28"/>
      <c r="IA766" s="28"/>
      <c r="IB766" s="28"/>
      <c r="IC766" s="28"/>
      <c r="ID766" s="28"/>
      <c r="IE766" s="28"/>
      <c r="IF766" s="28"/>
      <c r="IG766" s="28"/>
      <c r="IH766" s="28"/>
      <c r="II766" s="28"/>
      <c r="IJ766" s="28"/>
      <c r="IK766" s="28"/>
      <c r="IL766" s="28"/>
      <c r="IM766" s="28"/>
      <c r="IN766" s="28"/>
      <c r="IO766" s="28"/>
      <c r="IP766" s="28"/>
      <c r="IQ766" s="28"/>
      <c r="IR766" s="28"/>
    </row>
    <row r="767" spans="2:252" x14ac:dyDescent="0.25">
      <c r="B767" s="28"/>
      <c r="C767" s="28"/>
      <c r="D767" s="28"/>
      <c r="E767" s="28"/>
      <c r="F767" s="28"/>
      <c r="G767" s="28"/>
      <c r="H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c r="FY767" s="28"/>
      <c r="FZ767" s="28"/>
      <c r="GA767" s="28"/>
      <c r="GB767" s="28"/>
      <c r="GC767" s="28"/>
      <c r="GD767" s="28"/>
      <c r="GE767" s="28"/>
      <c r="GF767" s="28"/>
      <c r="GG767" s="28"/>
      <c r="GH767" s="28"/>
      <c r="GI767" s="28"/>
      <c r="GJ767" s="28"/>
      <c r="GK767" s="28"/>
      <c r="GL767" s="28"/>
      <c r="GM767" s="28"/>
      <c r="GN767" s="28"/>
      <c r="GO767" s="28"/>
      <c r="GP767" s="28"/>
      <c r="GQ767" s="28"/>
      <c r="GR767" s="28"/>
      <c r="GS767" s="28"/>
      <c r="GT767" s="28"/>
      <c r="GU767" s="28"/>
      <c r="GV767" s="28"/>
      <c r="GW767" s="28"/>
      <c r="GX767" s="28"/>
      <c r="GY767" s="28"/>
      <c r="GZ767" s="28"/>
      <c r="HA767" s="28"/>
      <c r="HB767" s="28"/>
      <c r="HC767" s="28"/>
      <c r="HD767" s="28"/>
      <c r="HE767" s="28"/>
      <c r="HF767" s="28"/>
      <c r="HG767" s="28"/>
      <c r="HH767" s="28"/>
      <c r="HI767" s="28"/>
      <c r="HJ767" s="28"/>
      <c r="HK767" s="28"/>
      <c r="HL767" s="28"/>
      <c r="HM767" s="28"/>
      <c r="HN767" s="28"/>
      <c r="HO767" s="28"/>
      <c r="HP767" s="28"/>
      <c r="HQ767" s="28"/>
      <c r="HR767" s="28"/>
      <c r="HS767" s="28"/>
      <c r="HT767" s="28"/>
      <c r="HU767" s="28"/>
      <c r="HV767" s="28"/>
      <c r="HW767" s="28"/>
      <c r="HX767" s="28"/>
      <c r="HY767" s="28"/>
      <c r="HZ767" s="28"/>
      <c r="IA767" s="28"/>
      <c r="IB767" s="28"/>
      <c r="IC767" s="28"/>
      <c r="ID767" s="28"/>
      <c r="IE767" s="28"/>
      <c r="IF767" s="28"/>
      <c r="IG767" s="28"/>
      <c r="IH767" s="28"/>
      <c r="II767" s="28"/>
      <c r="IJ767" s="28"/>
      <c r="IK767" s="28"/>
      <c r="IL767" s="28"/>
      <c r="IM767" s="28"/>
      <c r="IN767" s="28"/>
      <c r="IO767" s="28"/>
      <c r="IP767" s="28"/>
      <c r="IQ767" s="28"/>
      <c r="IR767" s="28"/>
    </row>
    <row r="768" spans="2:252" x14ac:dyDescent="0.25">
      <c r="B768" s="28"/>
      <c r="C768" s="28"/>
      <c r="D768" s="28"/>
      <c r="E768" s="28"/>
      <c r="F768" s="28"/>
      <c r="G768" s="28"/>
      <c r="H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c r="FY768" s="28"/>
      <c r="FZ768" s="28"/>
      <c r="GA768" s="28"/>
      <c r="GB768" s="28"/>
      <c r="GC768" s="28"/>
      <c r="GD768" s="28"/>
      <c r="GE768" s="28"/>
      <c r="GF768" s="28"/>
      <c r="GG768" s="28"/>
      <c r="GH768" s="28"/>
      <c r="GI768" s="28"/>
      <c r="GJ768" s="28"/>
      <c r="GK768" s="28"/>
      <c r="GL768" s="28"/>
      <c r="GM768" s="28"/>
      <c r="GN768" s="28"/>
      <c r="GO768" s="28"/>
      <c r="GP768" s="28"/>
      <c r="GQ768" s="28"/>
      <c r="GR768" s="28"/>
      <c r="GS768" s="28"/>
      <c r="GT768" s="28"/>
      <c r="GU768" s="28"/>
      <c r="GV768" s="28"/>
      <c r="GW768" s="28"/>
      <c r="GX768" s="28"/>
      <c r="GY768" s="28"/>
      <c r="GZ768" s="28"/>
      <c r="HA768" s="28"/>
      <c r="HB768" s="28"/>
      <c r="HC768" s="28"/>
      <c r="HD768" s="28"/>
      <c r="HE768" s="28"/>
      <c r="HF768" s="28"/>
      <c r="HG768" s="28"/>
      <c r="HH768" s="28"/>
      <c r="HI768" s="28"/>
      <c r="HJ768" s="28"/>
      <c r="HK768" s="28"/>
      <c r="HL768" s="28"/>
      <c r="HM768" s="28"/>
      <c r="HN768" s="28"/>
      <c r="HO768" s="28"/>
      <c r="HP768" s="28"/>
      <c r="HQ768" s="28"/>
      <c r="HR768" s="28"/>
      <c r="HS768" s="28"/>
      <c r="HT768" s="28"/>
      <c r="HU768" s="28"/>
      <c r="HV768" s="28"/>
      <c r="HW768" s="28"/>
      <c r="HX768" s="28"/>
      <c r="HY768" s="28"/>
      <c r="HZ768" s="28"/>
      <c r="IA768" s="28"/>
      <c r="IB768" s="28"/>
      <c r="IC768" s="28"/>
      <c r="ID768" s="28"/>
      <c r="IE768" s="28"/>
      <c r="IF768" s="28"/>
      <c r="IG768" s="28"/>
      <c r="IH768" s="28"/>
      <c r="II768" s="28"/>
      <c r="IJ768" s="28"/>
      <c r="IK768" s="28"/>
      <c r="IL768" s="28"/>
      <c r="IM768" s="28"/>
      <c r="IN768" s="28"/>
      <c r="IO768" s="28"/>
      <c r="IP768" s="28"/>
      <c r="IQ768" s="28"/>
      <c r="IR768" s="28"/>
    </row>
    <row r="769" spans="2:252" x14ac:dyDescent="0.25">
      <c r="B769" s="28"/>
      <c r="C769" s="28"/>
      <c r="D769" s="28"/>
      <c r="E769" s="28"/>
      <c r="F769" s="28"/>
      <c r="G769" s="28"/>
      <c r="H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c r="FY769" s="28"/>
      <c r="FZ769" s="28"/>
      <c r="GA769" s="28"/>
      <c r="GB769" s="28"/>
      <c r="GC769" s="28"/>
      <c r="GD769" s="28"/>
      <c r="GE769" s="28"/>
      <c r="GF769" s="28"/>
      <c r="GG769" s="28"/>
      <c r="GH769" s="28"/>
      <c r="GI769" s="28"/>
      <c r="GJ769" s="28"/>
      <c r="GK769" s="28"/>
      <c r="GL769" s="28"/>
      <c r="GM769" s="28"/>
      <c r="GN769" s="28"/>
      <c r="GO769" s="28"/>
      <c r="GP769" s="28"/>
      <c r="GQ769" s="28"/>
      <c r="GR769" s="28"/>
      <c r="GS769" s="28"/>
      <c r="GT769" s="28"/>
      <c r="GU769" s="28"/>
      <c r="GV769" s="28"/>
      <c r="GW769" s="28"/>
      <c r="GX769" s="28"/>
      <c r="GY769" s="28"/>
      <c r="GZ769" s="28"/>
      <c r="HA769" s="28"/>
      <c r="HB769" s="28"/>
      <c r="HC769" s="28"/>
      <c r="HD769" s="28"/>
      <c r="HE769" s="28"/>
      <c r="HF769" s="28"/>
      <c r="HG769" s="28"/>
      <c r="HH769" s="28"/>
      <c r="HI769" s="28"/>
      <c r="HJ769" s="28"/>
      <c r="HK769" s="28"/>
      <c r="HL769" s="28"/>
      <c r="HM769" s="28"/>
      <c r="HN769" s="28"/>
      <c r="HO769" s="28"/>
      <c r="HP769" s="28"/>
      <c r="HQ769" s="28"/>
      <c r="HR769" s="28"/>
      <c r="HS769" s="28"/>
      <c r="HT769" s="28"/>
      <c r="HU769" s="28"/>
      <c r="HV769" s="28"/>
      <c r="HW769" s="28"/>
      <c r="HX769" s="28"/>
      <c r="HY769" s="28"/>
      <c r="HZ769" s="28"/>
      <c r="IA769" s="28"/>
      <c r="IB769" s="28"/>
      <c r="IC769" s="28"/>
      <c r="ID769" s="28"/>
      <c r="IE769" s="28"/>
      <c r="IF769" s="28"/>
      <c r="IG769" s="28"/>
      <c r="IH769" s="28"/>
      <c r="II769" s="28"/>
      <c r="IJ769" s="28"/>
      <c r="IK769" s="28"/>
      <c r="IL769" s="28"/>
      <c r="IM769" s="28"/>
      <c r="IN769" s="28"/>
      <c r="IO769" s="28"/>
      <c r="IP769" s="28"/>
      <c r="IQ769" s="28"/>
      <c r="IR769" s="28"/>
    </row>
    <row r="770" spans="2:252" x14ac:dyDescent="0.25">
      <c r="B770" s="28"/>
      <c r="C770" s="28"/>
      <c r="D770" s="28"/>
      <c r="E770" s="28"/>
      <c r="F770" s="28"/>
      <c r="G770" s="28"/>
      <c r="H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c r="FY770" s="28"/>
      <c r="FZ770" s="28"/>
      <c r="GA770" s="28"/>
      <c r="GB770" s="28"/>
      <c r="GC770" s="28"/>
      <c r="GD770" s="28"/>
      <c r="GE770" s="28"/>
      <c r="GF770" s="28"/>
      <c r="GG770" s="28"/>
      <c r="GH770" s="28"/>
      <c r="GI770" s="28"/>
      <c r="GJ770" s="28"/>
      <c r="GK770" s="28"/>
      <c r="GL770" s="28"/>
      <c r="GM770" s="28"/>
      <c r="GN770" s="28"/>
      <c r="GO770" s="28"/>
      <c r="GP770" s="28"/>
      <c r="GQ770" s="28"/>
      <c r="GR770" s="28"/>
      <c r="GS770" s="28"/>
      <c r="GT770" s="28"/>
      <c r="GU770" s="28"/>
      <c r="GV770" s="28"/>
      <c r="GW770" s="28"/>
      <c r="GX770" s="28"/>
      <c r="GY770" s="28"/>
      <c r="GZ770" s="28"/>
      <c r="HA770" s="28"/>
      <c r="HB770" s="28"/>
      <c r="HC770" s="28"/>
      <c r="HD770" s="28"/>
      <c r="HE770" s="28"/>
      <c r="HF770" s="28"/>
      <c r="HG770" s="28"/>
      <c r="HH770" s="28"/>
      <c r="HI770" s="28"/>
      <c r="HJ770" s="28"/>
      <c r="HK770" s="28"/>
      <c r="HL770" s="28"/>
      <c r="HM770" s="28"/>
      <c r="HN770" s="28"/>
      <c r="HO770" s="28"/>
      <c r="HP770" s="28"/>
      <c r="HQ770" s="28"/>
      <c r="HR770" s="28"/>
      <c r="HS770" s="28"/>
      <c r="HT770" s="28"/>
      <c r="HU770" s="28"/>
      <c r="HV770" s="28"/>
      <c r="HW770" s="28"/>
      <c r="HX770" s="28"/>
      <c r="HY770" s="28"/>
      <c r="HZ770" s="28"/>
      <c r="IA770" s="28"/>
      <c r="IB770" s="28"/>
      <c r="IC770" s="28"/>
      <c r="ID770" s="28"/>
      <c r="IE770" s="28"/>
      <c r="IF770" s="28"/>
      <c r="IG770" s="28"/>
      <c r="IH770" s="28"/>
      <c r="II770" s="28"/>
      <c r="IJ770" s="28"/>
      <c r="IK770" s="28"/>
      <c r="IL770" s="28"/>
      <c r="IM770" s="28"/>
      <c r="IN770" s="28"/>
      <c r="IO770" s="28"/>
      <c r="IP770" s="28"/>
      <c r="IQ770" s="28"/>
      <c r="IR770" s="28"/>
    </row>
    <row r="771" spans="2:252" x14ac:dyDescent="0.25">
      <c r="B771" s="28"/>
      <c r="C771" s="28"/>
      <c r="D771" s="28"/>
      <c r="E771" s="28"/>
      <c r="F771" s="28"/>
      <c r="G771" s="28"/>
      <c r="H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c r="FY771" s="28"/>
      <c r="FZ771" s="28"/>
      <c r="GA771" s="28"/>
      <c r="GB771" s="28"/>
      <c r="GC771" s="28"/>
      <c r="GD771" s="28"/>
      <c r="GE771" s="28"/>
      <c r="GF771" s="28"/>
      <c r="GG771" s="28"/>
      <c r="GH771" s="28"/>
      <c r="GI771" s="28"/>
      <c r="GJ771" s="28"/>
      <c r="GK771" s="28"/>
      <c r="GL771" s="28"/>
      <c r="GM771" s="28"/>
      <c r="GN771" s="28"/>
      <c r="GO771" s="28"/>
      <c r="GP771" s="28"/>
      <c r="GQ771" s="28"/>
      <c r="GR771" s="28"/>
      <c r="GS771" s="28"/>
      <c r="GT771" s="28"/>
      <c r="GU771" s="28"/>
      <c r="GV771" s="28"/>
      <c r="GW771" s="28"/>
      <c r="GX771" s="28"/>
      <c r="GY771" s="28"/>
      <c r="GZ771" s="28"/>
      <c r="HA771" s="28"/>
      <c r="HB771" s="28"/>
      <c r="HC771" s="28"/>
      <c r="HD771" s="28"/>
      <c r="HE771" s="28"/>
      <c r="HF771" s="28"/>
      <c r="HG771" s="28"/>
      <c r="HH771" s="28"/>
      <c r="HI771" s="28"/>
      <c r="HJ771" s="28"/>
      <c r="HK771" s="28"/>
      <c r="HL771" s="28"/>
      <c r="HM771" s="28"/>
      <c r="HN771" s="28"/>
      <c r="HO771" s="28"/>
      <c r="HP771" s="28"/>
      <c r="HQ771" s="28"/>
      <c r="HR771" s="28"/>
      <c r="HS771" s="28"/>
      <c r="HT771" s="28"/>
      <c r="HU771" s="28"/>
      <c r="HV771" s="28"/>
      <c r="HW771" s="28"/>
      <c r="HX771" s="28"/>
      <c r="HY771" s="28"/>
      <c r="HZ771" s="28"/>
      <c r="IA771" s="28"/>
      <c r="IB771" s="28"/>
      <c r="IC771" s="28"/>
      <c r="ID771" s="28"/>
      <c r="IE771" s="28"/>
      <c r="IF771" s="28"/>
      <c r="IG771" s="28"/>
      <c r="IH771" s="28"/>
      <c r="II771" s="28"/>
      <c r="IJ771" s="28"/>
      <c r="IK771" s="28"/>
      <c r="IL771" s="28"/>
      <c r="IM771" s="28"/>
      <c r="IN771" s="28"/>
      <c r="IO771" s="28"/>
      <c r="IP771" s="28"/>
      <c r="IQ771" s="28"/>
      <c r="IR771" s="28"/>
    </row>
    <row r="772" spans="2:252" x14ac:dyDescent="0.25">
      <c r="B772" s="28"/>
      <c r="C772" s="28"/>
      <c r="D772" s="28"/>
      <c r="E772" s="28"/>
      <c r="F772" s="28"/>
      <c r="G772" s="28"/>
      <c r="H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c r="FY772" s="28"/>
      <c r="FZ772" s="28"/>
      <c r="GA772" s="28"/>
      <c r="GB772" s="28"/>
      <c r="GC772" s="28"/>
      <c r="GD772" s="28"/>
      <c r="GE772" s="28"/>
      <c r="GF772" s="28"/>
      <c r="GG772" s="28"/>
      <c r="GH772" s="28"/>
      <c r="GI772" s="28"/>
      <c r="GJ772" s="28"/>
      <c r="GK772" s="28"/>
      <c r="GL772" s="28"/>
      <c r="GM772" s="28"/>
      <c r="GN772" s="28"/>
      <c r="GO772" s="28"/>
      <c r="GP772" s="28"/>
      <c r="GQ772" s="28"/>
      <c r="GR772" s="28"/>
      <c r="GS772" s="28"/>
      <c r="GT772" s="28"/>
      <c r="GU772" s="28"/>
      <c r="GV772" s="28"/>
      <c r="GW772" s="28"/>
      <c r="GX772" s="28"/>
      <c r="GY772" s="28"/>
      <c r="GZ772" s="28"/>
      <c r="HA772" s="28"/>
      <c r="HB772" s="28"/>
      <c r="HC772" s="28"/>
      <c r="HD772" s="28"/>
      <c r="HE772" s="28"/>
      <c r="HF772" s="28"/>
      <c r="HG772" s="28"/>
      <c r="HH772" s="28"/>
      <c r="HI772" s="28"/>
      <c r="HJ772" s="28"/>
      <c r="HK772" s="28"/>
      <c r="HL772" s="28"/>
      <c r="HM772" s="28"/>
      <c r="HN772" s="28"/>
      <c r="HO772" s="28"/>
      <c r="HP772" s="28"/>
      <c r="HQ772" s="28"/>
      <c r="HR772" s="28"/>
      <c r="HS772" s="28"/>
      <c r="HT772" s="28"/>
      <c r="HU772" s="28"/>
      <c r="HV772" s="28"/>
      <c r="HW772" s="28"/>
      <c r="HX772" s="28"/>
      <c r="HY772" s="28"/>
      <c r="HZ772" s="28"/>
      <c r="IA772" s="28"/>
      <c r="IB772" s="28"/>
      <c r="IC772" s="28"/>
      <c r="ID772" s="28"/>
      <c r="IE772" s="28"/>
      <c r="IF772" s="28"/>
      <c r="IG772" s="28"/>
      <c r="IH772" s="28"/>
      <c r="II772" s="28"/>
      <c r="IJ772" s="28"/>
      <c r="IK772" s="28"/>
      <c r="IL772" s="28"/>
      <c r="IM772" s="28"/>
      <c r="IN772" s="28"/>
      <c r="IO772" s="28"/>
      <c r="IP772" s="28"/>
      <c r="IQ772" s="28"/>
      <c r="IR772" s="28"/>
    </row>
    <row r="773" spans="2:252" x14ac:dyDescent="0.25">
      <c r="B773" s="28"/>
      <c r="C773" s="28"/>
      <c r="D773" s="28"/>
      <c r="E773" s="28"/>
      <c r="F773" s="28"/>
      <c r="G773" s="28"/>
      <c r="H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c r="FY773" s="28"/>
      <c r="FZ773" s="28"/>
      <c r="GA773" s="28"/>
      <c r="GB773" s="28"/>
      <c r="GC773" s="28"/>
      <c r="GD773" s="28"/>
      <c r="GE773" s="28"/>
      <c r="GF773" s="28"/>
      <c r="GG773" s="28"/>
      <c r="GH773" s="28"/>
      <c r="GI773" s="28"/>
      <c r="GJ773" s="28"/>
      <c r="GK773" s="28"/>
      <c r="GL773" s="28"/>
      <c r="GM773" s="28"/>
      <c r="GN773" s="28"/>
      <c r="GO773" s="28"/>
      <c r="GP773" s="28"/>
      <c r="GQ773" s="28"/>
      <c r="GR773" s="28"/>
      <c r="GS773" s="28"/>
      <c r="GT773" s="28"/>
      <c r="GU773" s="28"/>
      <c r="GV773" s="28"/>
      <c r="GW773" s="28"/>
      <c r="GX773" s="28"/>
      <c r="GY773" s="28"/>
      <c r="GZ773" s="28"/>
      <c r="HA773" s="28"/>
      <c r="HB773" s="28"/>
      <c r="HC773" s="28"/>
      <c r="HD773" s="28"/>
      <c r="HE773" s="28"/>
      <c r="HF773" s="28"/>
      <c r="HG773" s="28"/>
      <c r="HH773" s="28"/>
      <c r="HI773" s="28"/>
      <c r="HJ773" s="28"/>
      <c r="HK773" s="28"/>
      <c r="HL773" s="28"/>
      <c r="HM773" s="28"/>
      <c r="HN773" s="28"/>
      <c r="HO773" s="28"/>
      <c r="HP773" s="28"/>
      <c r="HQ773" s="28"/>
      <c r="HR773" s="28"/>
      <c r="HS773" s="28"/>
      <c r="HT773" s="28"/>
      <c r="HU773" s="28"/>
      <c r="HV773" s="28"/>
      <c r="HW773" s="28"/>
      <c r="HX773" s="28"/>
      <c r="HY773" s="28"/>
      <c r="HZ773" s="28"/>
      <c r="IA773" s="28"/>
      <c r="IB773" s="28"/>
      <c r="IC773" s="28"/>
      <c r="ID773" s="28"/>
      <c r="IE773" s="28"/>
      <c r="IF773" s="28"/>
      <c r="IG773" s="28"/>
      <c r="IH773" s="28"/>
      <c r="II773" s="28"/>
      <c r="IJ773" s="28"/>
      <c r="IK773" s="28"/>
      <c r="IL773" s="28"/>
      <c r="IM773" s="28"/>
      <c r="IN773" s="28"/>
      <c r="IO773" s="28"/>
      <c r="IP773" s="28"/>
      <c r="IQ773" s="28"/>
      <c r="IR773" s="28"/>
    </row>
    <row r="774" spans="2:252" x14ac:dyDescent="0.25">
      <c r="B774" s="28"/>
      <c r="C774" s="28"/>
      <c r="D774" s="28"/>
      <c r="E774" s="28"/>
      <c r="F774" s="28"/>
      <c r="G774" s="28"/>
      <c r="H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c r="FY774" s="28"/>
      <c r="FZ774" s="28"/>
      <c r="GA774" s="28"/>
      <c r="GB774" s="28"/>
      <c r="GC774" s="28"/>
      <c r="GD774" s="28"/>
      <c r="GE774" s="28"/>
      <c r="GF774" s="28"/>
      <c r="GG774" s="28"/>
      <c r="GH774" s="28"/>
      <c r="GI774" s="28"/>
      <c r="GJ774" s="28"/>
      <c r="GK774" s="28"/>
      <c r="GL774" s="28"/>
      <c r="GM774" s="28"/>
      <c r="GN774" s="28"/>
      <c r="GO774" s="28"/>
      <c r="GP774" s="28"/>
      <c r="GQ774" s="28"/>
      <c r="GR774" s="28"/>
      <c r="GS774" s="28"/>
      <c r="GT774" s="28"/>
      <c r="GU774" s="28"/>
      <c r="GV774" s="28"/>
      <c r="GW774" s="28"/>
      <c r="GX774" s="28"/>
      <c r="GY774" s="28"/>
      <c r="GZ774" s="28"/>
      <c r="HA774" s="28"/>
      <c r="HB774" s="28"/>
      <c r="HC774" s="28"/>
      <c r="HD774" s="28"/>
      <c r="HE774" s="28"/>
      <c r="HF774" s="28"/>
      <c r="HG774" s="28"/>
      <c r="HH774" s="28"/>
      <c r="HI774" s="28"/>
      <c r="HJ774" s="28"/>
      <c r="HK774" s="28"/>
      <c r="HL774" s="28"/>
      <c r="HM774" s="28"/>
      <c r="HN774" s="28"/>
      <c r="HO774" s="28"/>
      <c r="HP774" s="28"/>
      <c r="HQ774" s="28"/>
      <c r="HR774" s="28"/>
      <c r="HS774" s="28"/>
      <c r="HT774" s="28"/>
      <c r="HU774" s="28"/>
      <c r="HV774" s="28"/>
      <c r="HW774" s="28"/>
      <c r="HX774" s="28"/>
      <c r="HY774" s="28"/>
      <c r="HZ774" s="28"/>
      <c r="IA774" s="28"/>
      <c r="IB774" s="28"/>
      <c r="IC774" s="28"/>
      <c r="ID774" s="28"/>
      <c r="IE774" s="28"/>
      <c r="IF774" s="28"/>
      <c r="IG774" s="28"/>
      <c r="IH774" s="28"/>
      <c r="II774" s="28"/>
      <c r="IJ774" s="28"/>
      <c r="IK774" s="28"/>
      <c r="IL774" s="28"/>
      <c r="IM774" s="28"/>
      <c r="IN774" s="28"/>
      <c r="IO774" s="28"/>
      <c r="IP774" s="28"/>
      <c r="IQ774" s="28"/>
      <c r="IR774" s="28"/>
    </row>
    <row r="775" spans="2:252" x14ac:dyDescent="0.25">
      <c r="B775" s="28"/>
      <c r="C775" s="28"/>
      <c r="D775" s="28"/>
      <c r="E775" s="28"/>
      <c r="F775" s="28"/>
      <c r="G775" s="28"/>
      <c r="H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c r="FY775" s="28"/>
      <c r="FZ775" s="28"/>
      <c r="GA775" s="28"/>
      <c r="GB775" s="28"/>
      <c r="GC775" s="28"/>
      <c r="GD775" s="28"/>
      <c r="GE775" s="28"/>
      <c r="GF775" s="28"/>
      <c r="GG775" s="28"/>
      <c r="GH775" s="28"/>
      <c r="GI775" s="28"/>
      <c r="GJ775" s="28"/>
      <c r="GK775" s="28"/>
      <c r="GL775" s="28"/>
      <c r="GM775" s="28"/>
      <c r="GN775" s="28"/>
      <c r="GO775" s="28"/>
      <c r="GP775" s="28"/>
      <c r="GQ775" s="28"/>
      <c r="GR775" s="28"/>
      <c r="GS775" s="28"/>
      <c r="GT775" s="28"/>
      <c r="GU775" s="28"/>
      <c r="GV775" s="28"/>
      <c r="GW775" s="28"/>
      <c r="GX775" s="28"/>
      <c r="GY775" s="28"/>
      <c r="GZ775" s="28"/>
      <c r="HA775" s="28"/>
      <c r="HB775" s="28"/>
      <c r="HC775" s="28"/>
      <c r="HD775" s="28"/>
      <c r="HE775" s="28"/>
      <c r="HF775" s="28"/>
      <c r="HG775" s="28"/>
      <c r="HH775" s="28"/>
      <c r="HI775" s="28"/>
      <c r="HJ775" s="28"/>
      <c r="HK775" s="28"/>
      <c r="HL775" s="28"/>
      <c r="HM775" s="28"/>
      <c r="HN775" s="28"/>
      <c r="HO775" s="28"/>
      <c r="HP775" s="28"/>
      <c r="HQ775" s="28"/>
      <c r="HR775" s="28"/>
      <c r="HS775" s="28"/>
      <c r="HT775" s="28"/>
      <c r="HU775" s="28"/>
      <c r="HV775" s="28"/>
      <c r="HW775" s="28"/>
      <c r="HX775" s="28"/>
      <c r="HY775" s="28"/>
      <c r="HZ775" s="28"/>
      <c r="IA775" s="28"/>
      <c r="IB775" s="28"/>
      <c r="IC775" s="28"/>
      <c r="ID775" s="28"/>
      <c r="IE775" s="28"/>
      <c r="IF775" s="28"/>
      <c r="IG775" s="28"/>
      <c r="IH775" s="28"/>
      <c r="II775" s="28"/>
      <c r="IJ775" s="28"/>
      <c r="IK775" s="28"/>
      <c r="IL775" s="28"/>
      <c r="IM775" s="28"/>
      <c r="IN775" s="28"/>
      <c r="IO775" s="28"/>
      <c r="IP775" s="28"/>
      <c r="IQ775" s="28"/>
      <c r="IR775" s="28"/>
    </row>
    <row r="776" spans="2:252" x14ac:dyDescent="0.25">
      <c r="B776" s="28"/>
      <c r="C776" s="28"/>
      <c r="D776" s="28"/>
      <c r="E776" s="28"/>
      <c r="F776" s="28"/>
      <c r="G776" s="28"/>
      <c r="H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c r="FY776" s="28"/>
      <c r="FZ776" s="28"/>
      <c r="GA776" s="28"/>
      <c r="GB776" s="28"/>
      <c r="GC776" s="28"/>
      <c r="GD776" s="28"/>
      <c r="GE776" s="28"/>
      <c r="GF776" s="28"/>
      <c r="GG776" s="28"/>
      <c r="GH776" s="28"/>
      <c r="GI776" s="28"/>
      <c r="GJ776" s="28"/>
      <c r="GK776" s="28"/>
      <c r="GL776" s="28"/>
      <c r="GM776" s="28"/>
      <c r="GN776" s="28"/>
      <c r="GO776" s="28"/>
      <c r="GP776" s="28"/>
      <c r="GQ776" s="28"/>
      <c r="GR776" s="28"/>
      <c r="GS776" s="28"/>
      <c r="GT776" s="28"/>
      <c r="GU776" s="28"/>
      <c r="GV776" s="28"/>
      <c r="GW776" s="28"/>
      <c r="GX776" s="28"/>
      <c r="GY776" s="28"/>
      <c r="GZ776" s="28"/>
      <c r="HA776" s="28"/>
      <c r="HB776" s="28"/>
      <c r="HC776" s="28"/>
      <c r="HD776" s="28"/>
      <c r="HE776" s="28"/>
      <c r="HF776" s="28"/>
      <c r="HG776" s="28"/>
      <c r="HH776" s="28"/>
      <c r="HI776" s="28"/>
      <c r="HJ776" s="28"/>
      <c r="HK776" s="28"/>
      <c r="HL776" s="28"/>
      <c r="HM776" s="28"/>
      <c r="HN776" s="28"/>
      <c r="HO776" s="28"/>
      <c r="HP776" s="28"/>
      <c r="HQ776" s="28"/>
      <c r="HR776" s="28"/>
      <c r="HS776" s="28"/>
      <c r="HT776" s="28"/>
      <c r="HU776" s="28"/>
      <c r="HV776" s="28"/>
      <c r="HW776" s="28"/>
      <c r="HX776" s="28"/>
      <c r="HY776" s="28"/>
      <c r="HZ776" s="28"/>
      <c r="IA776" s="28"/>
      <c r="IB776" s="28"/>
      <c r="IC776" s="28"/>
      <c r="ID776" s="28"/>
      <c r="IE776" s="28"/>
      <c r="IF776" s="28"/>
      <c r="IG776" s="28"/>
      <c r="IH776" s="28"/>
      <c r="II776" s="28"/>
      <c r="IJ776" s="28"/>
      <c r="IK776" s="28"/>
      <c r="IL776" s="28"/>
      <c r="IM776" s="28"/>
      <c r="IN776" s="28"/>
      <c r="IO776" s="28"/>
      <c r="IP776" s="28"/>
      <c r="IQ776" s="28"/>
      <c r="IR776" s="28"/>
    </row>
    <row r="777" spans="2:252" x14ac:dyDescent="0.25">
      <c r="B777" s="28"/>
      <c r="C777" s="28"/>
      <c r="D777" s="28"/>
      <c r="E777" s="28"/>
      <c r="F777" s="28"/>
      <c r="G777" s="28"/>
      <c r="H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c r="FY777" s="28"/>
      <c r="FZ777" s="28"/>
      <c r="GA777" s="28"/>
      <c r="GB777" s="28"/>
      <c r="GC777" s="28"/>
      <c r="GD777" s="28"/>
      <c r="GE777" s="28"/>
      <c r="GF777" s="28"/>
      <c r="GG777" s="28"/>
      <c r="GH777" s="28"/>
      <c r="GI777" s="28"/>
      <c r="GJ777" s="28"/>
      <c r="GK777" s="28"/>
      <c r="GL777" s="28"/>
      <c r="GM777" s="28"/>
      <c r="GN777" s="28"/>
      <c r="GO777" s="28"/>
      <c r="GP777" s="28"/>
      <c r="GQ777" s="28"/>
      <c r="GR777" s="28"/>
      <c r="GS777" s="28"/>
      <c r="GT777" s="28"/>
      <c r="GU777" s="28"/>
      <c r="GV777" s="28"/>
      <c r="GW777" s="28"/>
      <c r="GX777" s="28"/>
      <c r="GY777" s="28"/>
      <c r="GZ777" s="28"/>
      <c r="HA777" s="28"/>
      <c r="HB777" s="28"/>
      <c r="HC777" s="28"/>
      <c r="HD777" s="28"/>
      <c r="HE777" s="28"/>
      <c r="HF777" s="28"/>
      <c r="HG777" s="28"/>
      <c r="HH777" s="28"/>
      <c r="HI777" s="28"/>
      <c r="HJ777" s="28"/>
      <c r="HK777" s="28"/>
      <c r="HL777" s="28"/>
      <c r="HM777" s="28"/>
      <c r="HN777" s="28"/>
      <c r="HO777" s="28"/>
      <c r="HP777" s="28"/>
      <c r="HQ777" s="28"/>
      <c r="HR777" s="28"/>
      <c r="HS777" s="28"/>
      <c r="HT777" s="28"/>
      <c r="HU777" s="28"/>
      <c r="HV777" s="28"/>
      <c r="HW777" s="28"/>
      <c r="HX777" s="28"/>
      <c r="HY777" s="28"/>
      <c r="HZ777" s="28"/>
      <c r="IA777" s="28"/>
      <c r="IB777" s="28"/>
      <c r="IC777" s="28"/>
      <c r="ID777" s="28"/>
      <c r="IE777" s="28"/>
      <c r="IF777" s="28"/>
      <c r="IG777" s="28"/>
      <c r="IH777" s="28"/>
      <c r="II777" s="28"/>
      <c r="IJ777" s="28"/>
      <c r="IK777" s="28"/>
      <c r="IL777" s="28"/>
      <c r="IM777" s="28"/>
      <c r="IN777" s="28"/>
      <c r="IO777" s="28"/>
      <c r="IP777" s="28"/>
      <c r="IQ777" s="28"/>
      <c r="IR777" s="28"/>
    </row>
    <row r="778" spans="2:252" x14ac:dyDescent="0.25">
      <c r="B778" s="28"/>
      <c r="C778" s="28"/>
      <c r="D778" s="28"/>
      <c r="E778" s="28"/>
      <c r="F778" s="28"/>
      <c r="G778" s="28"/>
      <c r="H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c r="FY778" s="28"/>
      <c r="FZ778" s="28"/>
      <c r="GA778" s="28"/>
      <c r="GB778" s="28"/>
      <c r="GC778" s="28"/>
      <c r="GD778" s="28"/>
      <c r="GE778" s="28"/>
      <c r="GF778" s="28"/>
      <c r="GG778" s="28"/>
      <c r="GH778" s="28"/>
      <c r="GI778" s="28"/>
      <c r="GJ778" s="28"/>
      <c r="GK778" s="28"/>
      <c r="GL778" s="28"/>
      <c r="GM778" s="28"/>
      <c r="GN778" s="28"/>
      <c r="GO778" s="28"/>
      <c r="GP778" s="28"/>
      <c r="GQ778" s="28"/>
      <c r="GR778" s="28"/>
      <c r="GS778" s="28"/>
      <c r="GT778" s="28"/>
      <c r="GU778" s="28"/>
      <c r="GV778" s="28"/>
      <c r="GW778" s="28"/>
      <c r="GX778" s="28"/>
      <c r="GY778" s="28"/>
      <c r="GZ778" s="28"/>
      <c r="HA778" s="28"/>
      <c r="HB778" s="28"/>
      <c r="HC778" s="28"/>
      <c r="HD778" s="28"/>
      <c r="HE778" s="28"/>
      <c r="HF778" s="28"/>
      <c r="HG778" s="28"/>
      <c r="HH778" s="28"/>
      <c r="HI778" s="28"/>
      <c r="HJ778" s="28"/>
      <c r="HK778" s="28"/>
      <c r="HL778" s="28"/>
      <c r="HM778" s="28"/>
      <c r="HN778" s="28"/>
      <c r="HO778" s="28"/>
      <c r="HP778" s="28"/>
      <c r="HQ778" s="28"/>
      <c r="HR778" s="28"/>
      <c r="HS778" s="28"/>
      <c r="HT778" s="28"/>
      <c r="HU778" s="28"/>
      <c r="HV778" s="28"/>
      <c r="HW778" s="28"/>
      <c r="HX778" s="28"/>
      <c r="HY778" s="28"/>
      <c r="HZ778" s="28"/>
      <c r="IA778" s="28"/>
      <c r="IB778" s="28"/>
      <c r="IC778" s="28"/>
      <c r="ID778" s="28"/>
      <c r="IE778" s="28"/>
      <c r="IF778" s="28"/>
      <c r="IG778" s="28"/>
      <c r="IH778" s="28"/>
      <c r="II778" s="28"/>
      <c r="IJ778" s="28"/>
      <c r="IK778" s="28"/>
      <c r="IL778" s="28"/>
      <c r="IM778" s="28"/>
      <c r="IN778" s="28"/>
      <c r="IO778" s="28"/>
      <c r="IP778" s="28"/>
      <c r="IQ778" s="28"/>
      <c r="IR778" s="28"/>
    </row>
    <row r="779" spans="2:252" x14ac:dyDescent="0.25">
      <c r="B779" s="28"/>
      <c r="C779" s="28"/>
      <c r="D779" s="28"/>
      <c r="E779" s="28"/>
      <c r="F779" s="28"/>
      <c r="G779" s="28"/>
      <c r="H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c r="FY779" s="28"/>
      <c r="FZ779" s="28"/>
      <c r="GA779" s="28"/>
      <c r="GB779" s="28"/>
      <c r="GC779" s="28"/>
      <c r="GD779" s="28"/>
      <c r="GE779" s="28"/>
      <c r="GF779" s="28"/>
      <c r="GG779" s="28"/>
      <c r="GH779" s="28"/>
      <c r="GI779" s="28"/>
      <c r="GJ779" s="28"/>
      <c r="GK779" s="28"/>
      <c r="GL779" s="28"/>
      <c r="GM779" s="28"/>
      <c r="GN779" s="28"/>
      <c r="GO779" s="28"/>
      <c r="GP779" s="28"/>
      <c r="GQ779" s="28"/>
      <c r="GR779" s="28"/>
      <c r="GS779" s="28"/>
      <c r="GT779" s="28"/>
      <c r="GU779" s="28"/>
      <c r="GV779" s="28"/>
      <c r="GW779" s="28"/>
      <c r="GX779" s="28"/>
      <c r="GY779" s="28"/>
      <c r="GZ779" s="28"/>
      <c r="HA779" s="28"/>
      <c r="HB779" s="28"/>
      <c r="HC779" s="28"/>
      <c r="HD779" s="28"/>
      <c r="HE779" s="28"/>
      <c r="HF779" s="28"/>
      <c r="HG779" s="28"/>
      <c r="HH779" s="28"/>
      <c r="HI779" s="28"/>
      <c r="HJ779" s="28"/>
      <c r="HK779" s="28"/>
      <c r="HL779" s="28"/>
      <c r="HM779" s="28"/>
      <c r="HN779" s="28"/>
      <c r="HO779" s="28"/>
      <c r="HP779" s="28"/>
      <c r="HQ779" s="28"/>
      <c r="HR779" s="28"/>
      <c r="HS779" s="28"/>
      <c r="HT779" s="28"/>
      <c r="HU779" s="28"/>
      <c r="HV779" s="28"/>
      <c r="HW779" s="28"/>
      <c r="HX779" s="28"/>
      <c r="HY779" s="28"/>
      <c r="HZ779" s="28"/>
      <c r="IA779" s="28"/>
      <c r="IB779" s="28"/>
      <c r="IC779" s="28"/>
      <c r="ID779" s="28"/>
      <c r="IE779" s="28"/>
      <c r="IF779" s="28"/>
      <c r="IG779" s="28"/>
      <c r="IH779" s="28"/>
      <c r="II779" s="28"/>
      <c r="IJ779" s="28"/>
      <c r="IK779" s="28"/>
      <c r="IL779" s="28"/>
      <c r="IM779" s="28"/>
      <c r="IN779" s="28"/>
      <c r="IO779" s="28"/>
      <c r="IP779" s="28"/>
      <c r="IQ779" s="28"/>
      <c r="IR779" s="28"/>
    </row>
    <row r="780" spans="2:252" x14ac:dyDescent="0.25">
      <c r="B780" s="28"/>
      <c r="C780" s="28"/>
      <c r="D780" s="28"/>
      <c r="E780" s="28"/>
      <c r="F780" s="28"/>
      <c r="G780" s="28"/>
      <c r="H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c r="FY780" s="28"/>
      <c r="FZ780" s="28"/>
      <c r="GA780" s="28"/>
      <c r="GB780" s="28"/>
      <c r="GC780" s="28"/>
      <c r="GD780" s="28"/>
      <c r="GE780" s="28"/>
      <c r="GF780" s="28"/>
      <c r="GG780" s="28"/>
      <c r="GH780" s="28"/>
      <c r="GI780" s="28"/>
      <c r="GJ780" s="28"/>
      <c r="GK780" s="28"/>
      <c r="GL780" s="28"/>
      <c r="GM780" s="28"/>
      <c r="GN780" s="28"/>
      <c r="GO780" s="28"/>
      <c r="GP780" s="28"/>
      <c r="GQ780" s="28"/>
      <c r="GR780" s="28"/>
      <c r="GS780" s="28"/>
      <c r="GT780" s="28"/>
      <c r="GU780" s="28"/>
      <c r="GV780" s="28"/>
      <c r="GW780" s="28"/>
      <c r="GX780" s="28"/>
      <c r="GY780" s="28"/>
      <c r="GZ780" s="28"/>
      <c r="HA780" s="28"/>
      <c r="HB780" s="28"/>
      <c r="HC780" s="28"/>
      <c r="HD780" s="28"/>
      <c r="HE780" s="28"/>
      <c r="HF780" s="28"/>
      <c r="HG780" s="28"/>
      <c r="HH780" s="28"/>
      <c r="HI780" s="28"/>
      <c r="HJ780" s="28"/>
      <c r="HK780" s="28"/>
      <c r="HL780" s="28"/>
      <c r="HM780" s="28"/>
      <c r="HN780" s="28"/>
      <c r="HO780" s="28"/>
      <c r="HP780" s="28"/>
      <c r="HQ780" s="28"/>
      <c r="HR780" s="28"/>
      <c r="HS780" s="28"/>
      <c r="HT780" s="28"/>
      <c r="HU780" s="28"/>
      <c r="HV780" s="28"/>
      <c r="HW780" s="28"/>
      <c r="HX780" s="28"/>
      <c r="HY780" s="28"/>
      <c r="HZ780" s="28"/>
      <c r="IA780" s="28"/>
      <c r="IB780" s="28"/>
      <c r="IC780" s="28"/>
      <c r="ID780" s="28"/>
      <c r="IE780" s="28"/>
      <c r="IF780" s="28"/>
      <c r="IG780" s="28"/>
      <c r="IH780" s="28"/>
      <c r="II780" s="28"/>
      <c r="IJ780" s="28"/>
      <c r="IK780" s="28"/>
      <c r="IL780" s="28"/>
      <c r="IM780" s="28"/>
      <c r="IN780" s="28"/>
      <c r="IO780" s="28"/>
      <c r="IP780" s="28"/>
      <c r="IQ780" s="28"/>
      <c r="IR780" s="28"/>
    </row>
    <row r="781" spans="2:252" x14ac:dyDescent="0.25">
      <c r="B781" s="28"/>
      <c r="C781" s="28"/>
      <c r="D781" s="28"/>
      <c r="E781" s="28"/>
      <c r="F781" s="28"/>
      <c r="G781" s="28"/>
      <c r="H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c r="FY781" s="28"/>
      <c r="FZ781" s="28"/>
      <c r="GA781" s="28"/>
      <c r="GB781" s="28"/>
      <c r="GC781" s="28"/>
      <c r="GD781" s="28"/>
      <c r="GE781" s="28"/>
      <c r="GF781" s="28"/>
      <c r="GG781" s="28"/>
      <c r="GH781" s="28"/>
      <c r="GI781" s="28"/>
      <c r="GJ781" s="28"/>
      <c r="GK781" s="28"/>
      <c r="GL781" s="28"/>
      <c r="GM781" s="28"/>
      <c r="GN781" s="28"/>
      <c r="GO781" s="28"/>
      <c r="GP781" s="28"/>
      <c r="GQ781" s="28"/>
      <c r="GR781" s="28"/>
      <c r="GS781" s="28"/>
      <c r="GT781" s="28"/>
      <c r="GU781" s="28"/>
      <c r="GV781" s="28"/>
      <c r="GW781" s="28"/>
      <c r="GX781" s="28"/>
      <c r="GY781" s="28"/>
      <c r="GZ781" s="28"/>
      <c r="HA781" s="28"/>
      <c r="HB781" s="28"/>
      <c r="HC781" s="28"/>
      <c r="HD781" s="28"/>
      <c r="HE781" s="28"/>
      <c r="HF781" s="28"/>
      <c r="HG781" s="28"/>
      <c r="HH781" s="28"/>
      <c r="HI781" s="28"/>
      <c r="HJ781" s="28"/>
      <c r="HK781" s="28"/>
      <c r="HL781" s="28"/>
      <c r="HM781" s="28"/>
      <c r="HN781" s="28"/>
      <c r="HO781" s="28"/>
      <c r="HP781" s="28"/>
      <c r="HQ781" s="28"/>
      <c r="HR781" s="28"/>
      <c r="HS781" s="28"/>
      <c r="HT781" s="28"/>
      <c r="HU781" s="28"/>
      <c r="HV781" s="28"/>
      <c r="HW781" s="28"/>
      <c r="HX781" s="28"/>
      <c r="HY781" s="28"/>
      <c r="HZ781" s="28"/>
      <c r="IA781" s="28"/>
      <c r="IB781" s="28"/>
      <c r="IC781" s="28"/>
      <c r="ID781" s="28"/>
      <c r="IE781" s="28"/>
      <c r="IF781" s="28"/>
      <c r="IG781" s="28"/>
      <c r="IH781" s="28"/>
      <c r="II781" s="28"/>
      <c r="IJ781" s="28"/>
      <c r="IK781" s="28"/>
      <c r="IL781" s="28"/>
      <c r="IM781" s="28"/>
      <c r="IN781" s="28"/>
      <c r="IO781" s="28"/>
      <c r="IP781" s="28"/>
      <c r="IQ781" s="28"/>
      <c r="IR781" s="28"/>
    </row>
    <row r="782" spans="2:252" x14ac:dyDescent="0.25">
      <c r="B782" s="28"/>
      <c r="C782" s="28"/>
      <c r="D782" s="28"/>
      <c r="E782" s="28"/>
      <c r="F782" s="28"/>
      <c r="G782" s="28"/>
      <c r="H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c r="FY782" s="28"/>
      <c r="FZ782" s="28"/>
      <c r="GA782" s="28"/>
      <c r="GB782" s="28"/>
      <c r="GC782" s="28"/>
      <c r="GD782" s="28"/>
      <c r="GE782" s="28"/>
      <c r="GF782" s="28"/>
      <c r="GG782" s="28"/>
      <c r="GH782" s="28"/>
      <c r="GI782" s="28"/>
      <c r="GJ782" s="28"/>
      <c r="GK782" s="28"/>
      <c r="GL782" s="28"/>
      <c r="GM782" s="28"/>
      <c r="GN782" s="28"/>
      <c r="GO782" s="28"/>
      <c r="GP782" s="28"/>
      <c r="GQ782" s="28"/>
      <c r="GR782" s="28"/>
      <c r="GS782" s="28"/>
      <c r="GT782" s="28"/>
      <c r="GU782" s="28"/>
      <c r="GV782" s="28"/>
      <c r="GW782" s="28"/>
      <c r="GX782" s="28"/>
      <c r="GY782" s="28"/>
      <c r="GZ782" s="28"/>
      <c r="HA782" s="28"/>
      <c r="HB782" s="28"/>
      <c r="HC782" s="28"/>
      <c r="HD782" s="28"/>
      <c r="HE782" s="28"/>
      <c r="HF782" s="28"/>
      <c r="HG782" s="28"/>
      <c r="HH782" s="28"/>
      <c r="HI782" s="28"/>
      <c r="HJ782" s="28"/>
      <c r="HK782" s="28"/>
      <c r="HL782" s="28"/>
      <c r="HM782" s="28"/>
      <c r="HN782" s="28"/>
      <c r="HO782" s="28"/>
      <c r="HP782" s="28"/>
      <c r="HQ782" s="28"/>
      <c r="HR782" s="28"/>
      <c r="HS782" s="28"/>
      <c r="HT782" s="28"/>
      <c r="HU782" s="28"/>
      <c r="HV782" s="28"/>
      <c r="HW782" s="28"/>
      <c r="HX782" s="28"/>
      <c r="HY782" s="28"/>
      <c r="HZ782" s="28"/>
      <c r="IA782" s="28"/>
      <c r="IB782" s="28"/>
      <c r="IC782" s="28"/>
      <c r="ID782" s="28"/>
      <c r="IE782" s="28"/>
      <c r="IF782" s="28"/>
      <c r="IG782" s="28"/>
      <c r="IH782" s="28"/>
      <c r="II782" s="28"/>
      <c r="IJ782" s="28"/>
      <c r="IK782" s="28"/>
      <c r="IL782" s="28"/>
      <c r="IM782" s="28"/>
      <c r="IN782" s="28"/>
      <c r="IO782" s="28"/>
      <c r="IP782" s="28"/>
      <c r="IQ782" s="28"/>
      <c r="IR782" s="28"/>
    </row>
    <row r="783" spans="2:252" x14ac:dyDescent="0.25">
      <c r="B783" s="28"/>
      <c r="C783" s="28"/>
      <c r="D783" s="28"/>
      <c r="E783" s="28"/>
      <c r="F783" s="28"/>
      <c r="G783" s="28"/>
      <c r="H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c r="FY783" s="28"/>
      <c r="FZ783" s="28"/>
      <c r="GA783" s="28"/>
      <c r="GB783" s="28"/>
      <c r="GC783" s="28"/>
      <c r="GD783" s="28"/>
      <c r="GE783" s="28"/>
      <c r="GF783" s="28"/>
      <c r="GG783" s="28"/>
      <c r="GH783" s="28"/>
      <c r="GI783" s="28"/>
      <c r="GJ783" s="28"/>
      <c r="GK783" s="28"/>
      <c r="GL783" s="28"/>
      <c r="GM783" s="28"/>
      <c r="GN783" s="28"/>
      <c r="GO783" s="28"/>
      <c r="GP783" s="28"/>
      <c r="GQ783" s="28"/>
      <c r="GR783" s="28"/>
      <c r="GS783" s="28"/>
      <c r="GT783" s="28"/>
      <c r="GU783" s="28"/>
      <c r="GV783" s="28"/>
      <c r="GW783" s="28"/>
      <c r="GX783" s="28"/>
      <c r="GY783" s="28"/>
      <c r="GZ783" s="28"/>
      <c r="HA783" s="28"/>
      <c r="HB783" s="28"/>
      <c r="HC783" s="28"/>
      <c r="HD783" s="28"/>
      <c r="HE783" s="28"/>
      <c r="HF783" s="28"/>
      <c r="HG783" s="28"/>
      <c r="HH783" s="28"/>
      <c r="HI783" s="28"/>
      <c r="HJ783" s="28"/>
      <c r="HK783" s="28"/>
      <c r="HL783" s="28"/>
      <c r="HM783" s="28"/>
      <c r="HN783" s="28"/>
      <c r="HO783" s="28"/>
      <c r="HP783" s="28"/>
      <c r="HQ783" s="28"/>
      <c r="HR783" s="28"/>
      <c r="HS783" s="28"/>
      <c r="HT783" s="28"/>
      <c r="HU783" s="28"/>
      <c r="HV783" s="28"/>
      <c r="HW783" s="28"/>
      <c r="HX783" s="28"/>
      <c r="HY783" s="28"/>
      <c r="HZ783" s="28"/>
      <c r="IA783" s="28"/>
      <c r="IB783" s="28"/>
      <c r="IC783" s="28"/>
      <c r="ID783" s="28"/>
      <c r="IE783" s="28"/>
      <c r="IF783" s="28"/>
      <c r="IG783" s="28"/>
      <c r="IH783" s="28"/>
      <c r="II783" s="28"/>
      <c r="IJ783" s="28"/>
      <c r="IK783" s="28"/>
      <c r="IL783" s="28"/>
      <c r="IM783" s="28"/>
      <c r="IN783" s="28"/>
      <c r="IO783" s="28"/>
      <c r="IP783" s="28"/>
      <c r="IQ783" s="28"/>
      <c r="IR783" s="28"/>
    </row>
    <row r="784" spans="2:252" x14ac:dyDescent="0.25">
      <c r="B784" s="28"/>
      <c r="C784" s="28"/>
      <c r="D784" s="28"/>
      <c r="E784" s="28"/>
      <c r="F784" s="28"/>
      <c r="G784" s="28"/>
      <c r="H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c r="FY784" s="28"/>
      <c r="FZ784" s="28"/>
      <c r="GA784" s="28"/>
      <c r="GB784" s="28"/>
      <c r="GC784" s="28"/>
      <c r="GD784" s="28"/>
      <c r="GE784" s="28"/>
      <c r="GF784" s="28"/>
      <c r="GG784" s="28"/>
      <c r="GH784" s="28"/>
      <c r="GI784" s="28"/>
      <c r="GJ784" s="28"/>
      <c r="GK784" s="28"/>
      <c r="GL784" s="28"/>
      <c r="GM784" s="28"/>
      <c r="GN784" s="28"/>
      <c r="GO784" s="28"/>
      <c r="GP784" s="28"/>
      <c r="GQ784" s="28"/>
      <c r="GR784" s="28"/>
      <c r="GS784" s="28"/>
      <c r="GT784" s="28"/>
      <c r="GU784" s="28"/>
      <c r="GV784" s="28"/>
      <c r="GW784" s="28"/>
      <c r="GX784" s="28"/>
      <c r="GY784" s="28"/>
      <c r="GZ784" s="28"/>
      <c r="HA784" s="28"/>
      <c r="HB784" s="28"/>
      <c r="HC784" s="28"/>
      <c r="HD784" s="28"/>
      <c r="HE784" s="28"/>
      <c r="HF784" s="28"/>
      <c r="HG784" s="28"/>
      <c r="HH784" s="28"/>
      <c r="HI784" s="28"/>
      <c r="HJ784" s="28"/>
      <c r="HK784" s="28"/>
      <c r="HL784" s="28"/>
      <c r="HM784" s="28"/>
      <c r="HN784" s="28"/>
      <c r="HO784" s="28"/>
      <c r="HP784" s="28"/>
      <c r="HQ784" s="28"/>
      <c r="HR784" s="28"/>
      <c r="HS784" s="28"/>
      <c r="HT784" s="28"/>
      <c r="HU784" s="28"/>
      <c r="HV784" s="28"/>
      <c r="HW784" s="28"/>
      <c r="HX784" s="28"/>
      <c r="HY784" s="28"/>
      <c r="HZ784" s="28"/>
      <c r="IA784" s="28"/>
      <c r="IB784" s="28"/>
      <c r="IC784" s="28"/>
      <c r="ID784" s="28"/>
      <c r="IE784" s="28"/>
      <c r="IF784" s="28"/>
      <c r="IG784" s="28"/>
      <c r="IH784" s="28"/>
      <c r="II784" s="28"/>
      <c r="IJ784" s="28"/>
      <c r="IK784" s="28"/>
      <c r="IL784" s="28"/>
      <c r="IM784" s="28"/>
      <c r="IN784" s="28"/>
      <c r="IO784" s="28"/>
      <c r="IP784" s="28"/>
      <c r="IQ784" s="28"/>
      <c r="IR784" s="28"/>
    </row>
    <row r="785" spans="2:252" x14ac:dyDescent="0.25">
      <c r="B785" s="28"/>
      <c r="C785" s="28"/>
      <c r="D785" s="28"/>
      <c r="E785" s="28"/>
      <c r="F785" s="28"/>
      <c r="G785" s="28"/>
      <c r="H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c r="FY785" s="28"/>
      <c r="FZ785" s="28"/>
      <c r="GA785" s="28"/>
      <c r="GB785" s="28"/>
      <c r="GC785" s="28"/>
      <c r="GD785" s="28"/>
      <c r="GE785" s="28"/>
      <c r="GF785" s="28"/>
      <c r="GG785" s="28"/>
      <c r="GH785" s="28"/>
      <c r="GI785" s="28"/>
      <c r="GJ785" s="28"/>
      <c r="GK785" s="28"/>
      <c r="GL785" s="28"/>
      <c r="GM785" s="28"/>
      <c r="GN785" s="28"/>
      <c r="GO785" s="28"/>
      <c r="GP785" s="28"/>
      <c r="GQ785" s="28"/>
      <c r="GR785" s="28"/>
      <c r="GS785" s="28"/>
      <c r="GT785" s="28"/>
      <c r="GU785" s="28"/>
      <c r="GV785" s="28"/>
      <c r="GW785" s="28"/>
      <c r="GX785" s="28"/>
      <c r="GY785" s="28"/>
      <c r="GZ785" s="28"/>
      <c r="HA785" s="28"/>
      <c r="HB785" s="28"/>
      <c r="HC785" s="28"/>
      <c r="HD785" s="28"/>
      <c r="HE785" s="28"/>
      <c r="HF785" s="28"/>
      <c r="HG785" s="28"/>
      <c r="HH785" s="28"/>
      <c r="HI785" s="28"/>
      <c r="HJ785" s="28"/>
      <c r="HK785" s="28"/>
      <c r="HL785" s="28"/>
      <c r="HM785" s="28"/>
      <c r="HN785" s="28"/>
      <c r="HO785" s="28"/>
      <c r="HP785" s="28"/>
      <c r="HQ785" s="28"/>
      <c r="HR785" s="28"/>
      <c r="HS785" s="28"/>
      <c r="HT785" s="28"/>
      <c r="HU785" s="28"/>
      <c r="HV785" s="28"/>
      <c r="HW785" s="28"/>
      <c r="HX785" s="28"/>
      <c r="HY785" s="28"/>
      <c r="HZ785" s="28"/>
      <c r="IA785" s="28"/>
      <c r="IB785" s="28"/>
      <c r="IC785" s="28"/>
      <c r="ID785" s="28"/>
      <c r="IE785" s="28"/>
      <c r="IF785" s="28"/>
      <c r="IG785" s="28"/>
      <c r="IH785" s="28"/>
      <c r="II785" s="28"/>
      <c r="IJ785" s="28"/>
      <c r="IK785" s="28"/>
      <c r="IL785" s="28"/>
      <c r="IM785" s="28"/>
      <c r="IN785" s="28"/>
      <c r="IO785" s="28"/>
      <c r="IP785" s="28"/>
      <c r="IQ785" s="28"/>
      <c r="IR785" s="28"/>
    </row>
    <row r="786" spans="2:252" x14ac:dyDescent="0.25">
      <c r="B786" s="28"/>
      <c r="C786" s="28"/>
      <c r="D786" s="28"/>
      <c r="E786" s="28"/>
      <c r="F786" s="28"/>
      <c r="G786" s="28"/>
      <c r="H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c r="FY786" s="28"/>
      <c r="FZ786" s="28"/>
      <c r="GA786" s="28"/>
      <c r="GB786" s="28"/>
      <c r="GC786" s="28"/>
      <c r="GD786" s="28"/>
      <c r="GE786" s="28"/>
      <c r="GF786" s="28"/>
      <c r="GG786" s="28"/>
      <c r="GH786" s="28"/>
      <c r="GI786" s="28"/>
      <c r="GJ786" s="28"/>
      <c r="GK786" s="28"/>
      <c r="GL786" s="28"/>
      <c r="GM786" s="28"/>
      <c r="GN786" s="28"/>
      <c r="GO786" s="28"/>
      <c r="GP786" s="28"/>
      <c r="GQ786" s="28"/>
      <c r="GR786" s="28"/>
      <c r="GS786" s="28"/>
      <c r="GT786" s="28"/>
      <c r="GU786" s="28"/>
      <c r="GV786" s="28"/>
      <c r="GW786" s="28"/>
      <c r="GX786" s="28"/>
      <c r="GY786" s="28"/>
      <c r="GZ786" s="28"/>
      <c r="HA786" s="28"/>
      <c r="HB786" s="28"/>
      <c r="HC786" s="28"/>
      <c r="HD786" s="28"/>
      <c r="HE786" s="28"/>
      <c r="HF786" s="28"/>
      <c r="HG786" s="28"/>
      <c r="HH786" s="28"/>
      <c r="HI786" s="28"/>
      <c r="HJ786" s="28"/>
      <c r="HK786" s="28"/>
      <c r="HL786" s="28"/>
      <c r="HM786" s="28"/>
      <c r="HN786" s="28"/>
      <c r="HO786" s="28"/>
      <c r="HP786" s="28"/>
      <c r="HQ786" s="28"/>
      <c r="HR786" s="28"/>
      <c r="HS786" s="28"/>
      <c r="HT786" s="28"/>
      <c r="HU786" s="28"/>
      <c r="HV786" s="28"/>
      <c r="HW786" s="28"/>
      <c r="HX786" s="28"/>
      <c r="HY786" s="28"/>
      <c r="HZ786" s="28"/>
      <c r="IA786" s="28"/>
      <c r="IB786" s="28"/>
      <c r="IC786" s="28"/>
      <c r="ID786" s="28"/>
      <c r="IE786" s="28"/>
      <c r="IF786" s="28"/>
      <c r="IG786" s="28"/>
      <c r="IH786" s="28"/>
      <c r="II786" s="28"/>
      <c r="IJ786" s="28"/>
      <c r="IK786" s="28"/>
      <c r="IL786" s="28"/>
      <c r="IM786" s="28"/>
      <c r="IN786" s="28"/>
      <c r="IO786" s="28"/>
      <c r="IP786" s="28"/>
      <c r="IQ786" s="28"/>
      <c r="IR786" s="28"/>
    </row>
    <row r="787" spans="2:252" x14ac:dyDescent="0.25">
      <c r="B787" s="28"/>
      <c r="C787" s="28"/>
      <c r="D787" s="28"/>
      <c r="E787" s="28"/>
      <c r="F787" s="28"/>
      <c r="G787" s="28"/>
      <c r="H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c r="FY787" s="28"/>
      <c r="FZ787" s="28"/>
      <c r="GA787" s="28"/>
      <c r="GB787" s="28"/>
      <c r="GC787" s="28"/>
      <c r="GD787" s="28"/>
      <c r="GE787" s="28"/>
      <c r="GF787" s="28"/>
      <c r="GG787" s="28"/>
      <c r="GH787" s="28"/>
      <c r="GI787" s="28"/>
      <c r="GJ787" s="28"/>
      <c r="GK787" s="28"/>
      <c r="GL787" s="28"/>
      <c r="GM787" s="28"/>
      <c r="GN787" s="28"/>
      <c r="GO787" s="28"/>
      <c r="GP787" s="28"/>
      <c r="GQ787" s="28"/>
      <c r="GR787" s="28"/>
      <c r="GS787" s="28"/>
      <c r="GT787" s="28"/>
      <c r="GU787" s="28"/>
      <c r="GV787" s="28"/>
      <c r="GW787" s="28"/>
      <c r="GX787" s="28"/>
      <c r="GY787" s="28"/>
      <c r="GZ787" s="28"/>
      <c r="HA787" s="28"/>
      <c r="HB787" s="28"/>
      <c r="HC787" s="28"/>
      <c r="HD787" s="28"/>
      <c r="HE787" s="28"/>
      <c r="HF787" s="28"/>
      <c r="HG787" s="28"/>
      <c r="HH787" s="28"/>
      <c r="HI787" s="28"/>
      <c r="HJ787" s="28"/>
      <c r="HK787" s="28"/>
      <c r="HL787" s="28"/>
      <c r="HM787" s="28"/>
      <c r="HN787" s="28"/>
      <c r="HO787" s="28"/>
      <c r="HP787" s="28"/>
      <c r="HQ787" s="28"/>
      <c r="HR787" s="28"/>
      <c r="HS787" s="28"/>
      <c r="HT787" s="28"/>
      <c r="HU787" s="28"/>
      <c r="HV787" s="28"/>
      <c r="HW787" s="28"/>
      <c r="HX787" s="28"/>
      <c r="HY787" s="28"/>
      <c r="HZ787" s="28"/>
      <c r="IA787" s="28"/>
      <c r="IB787" s="28"/>
      <c r="IC787" s="28"/>
      <c r="ID787" s="28"/>
      <c r="IE787" s="28"/>
      <c r="IF787" s="28"/>
      <c r="IG787" s="28"/>
      <c r="IH787" s="28"/>
      <c r="II787" s="28"/>
      <c r="IJ787" s="28"/>
      <c r="IK787" s="28"/>
      <c r="IL787" s="28"/>
      <c r="IM787" s="28"/>
      <c r="IN787" s="28"/>
      <c r="IO787" s="28"/>
      <c r="IP787" s="28"/>
      <c r="IQ787" s="28"/>
      <c r="IR787" s="28"/>
    </row>
    <row r="788" spans="2:252" x14ac:dyDescent="0.25">
      <c r="B788" s="28"/>
      <c r="C788" s="28"/>
      <c r="D788" s="28"/>
      <c r="E788" s="28"/>
      <c r="F788" s="28"/>
      <c r="G788" s="28"/>
      <c r="H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c r="FY788" s="28"/>
      <c r="FZ788" s="28"/>
      <c r="GA788" s="28"/>
      <c r="GB788" s="28"/>
      <c r="GC788" s="28"/>
      <c r="GD788" s="28"/>
      <c r="GE788" s="28"/>
      <c r="GF788" s="28"/>
      <c r="GG788" s="28"/>
      <c r="GH788" s="28"/>
      <c r="GI788" s="28"/>
      <c r="GJ788" s="28"/>
      <c r="GK788" s="28"/>
      <c r="GL788" s="28"/>
      <c r="GM788" s="28"/>
      <c r="GN788" s="28"/>
      <c r="GO788" s="28"/>
      <c r="GP788" s="28"/>
      <c r="GQ788" s="28"/>
      <c r="GR788" s="28"/>
      <c r="GS788" s="28"/>
      <c r="GT788" s="28"/>
      <c r="GU788" s="28"/>
      <c r="GV788" s="28"/>
      <c r="GW788" s="28"/>
      <c r="GX788" s="28"/>
      <c r="GY788" s="28"/>
      <c r="GZ788" s="28"/>
      <c r="HA788" s="28"/>
      <c r="HB788" s="28"/>
      <c r="HC788" s="28"/>
      <c r="HD788" s="28"/>
      <c r="HE788" s="28"/>
      <c r="HF788" s="28"/>
      <c r="HG788" s="28"/>
      <c r="HH788" s="28"/>
      <c r="HI788" s="28"/>
      <c r="HJ788" s="28"/>
      <c r="HK788" s="28"/>
      <c r="HL788" s="28"/>
      <c r="HM788" s="28"/>
      <c r="HN788" s="28"/>
      <c r="HO788" s="28"/>
      <c r="HP788" s="28"/>
      <c r="HQ788" s="28"/>
      <c r="HR788" s="28"/>
      <c r="HS788" s="28"/>
      <c r="HT788" s="28"/>
      <c r="HU788" s="28"/>
      <c r="HV788" s="28"/>
      <c r="HW788" s="28"/>
      <c r="HX788" s="28"/>
      <c r="HY788" s="28"/>
      <c r="HZ788" s="28"/>
      <c r="IA788" s="28"/>
      <c r="IB788" s="28"/>
      <c r="IC788" s="28"/>
      <c r="ID788" s="28"/>
      <c r="IE788" s="28"/>
      <c r="IF788" s="28"/>
      <c r="IG788" s="28"/>
      <c r="IH788" s="28"/>
      <c r="II788" s="28"/>
      <c r="IJ788" s="28"/>
      <c r="IK788" s="28"/>
      <c r="IL788" s="28"/>
      <c r="IM788" s="28"/>
      <c r="IN788" s="28"/>
      <c r="IO788" s="28"/>
      <c r="IP788" s="28"/>
      <c r="IQ788" s="28"/>
      <c r="IR788" s="28"/>
    </row>
    <row r="789" spans="2:252" x14ac:dyDescent="0.25">
      <c r="B789" s="28"/>
      <c r="C789" s="28"/>
      <c r="D789" s="28"/>
      <c r="E789" s="28"/>
      <c r="F789" s="28"/>
      <c r="G789" s="28"/>
      <c r="H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c r="FY789" s="28"/>
      <c r="FZ789" s="28"/>
      <c r="GA789" s="28"/>
      <c r="GB789" s="28"/>
      <c r="GC789" s="28"/>
      <c r="GD789" s="28"/>
      <c r="GE789" s="28"/>
      <c r="GF789" s="28"/>
      <c r="GG789" s="28"/>
      <c r="GH789" s="28"/>
      <c r="GI789" s="28"/>
      <c r="GJ789" s="28"/>
      <c r="GK789" s="28"/>
      <c r="GL789" s="28"/>
      <c r="GM789" s="28"/>
      <c r="GN789" s="28"/>
      <c r="GO789" s="28"/>
      <c r="GP789" s="28"/>
      <c r="GQ789" s="28"/>
      <c r="GR789" s="28"/>
      <c r="GS789" s="28"/>
      <c r="GT789" s="28"/>
      <c r="GU789" s="28"/>
      <c r="GV789" s="28"/>
      <c r="GW789" s="28"/>
      <c r="GX789" s="28"/>
      <c r="GY789" s="28"/>
      <c r="GZ789" s="28"/>
      <c r="HA789" s="28"/>
      <c r="HB789" s="28"/>
      <c r="HC789" s="28"/>
      <c r="HD789" s="28"/>
      <c r="HE789" s="28"/>
      <c r="HF789" s="28"/>
      <c r="HG789" s="28"/>
      <c r="HH789" s="28"/>
      <c r="HI789" s="28"/>
      <c r="HJ789" s="28"/>
      <c r="HK789" s="28"/>
      <c r="HL789" s="28"/>
      <c r="HM789" s="28"/>
      <c r="HN789" s="28"/>
      <c r="HO789" s="28"/>
      <c r="HP789" s="28"/>
      <c r="HQ789" s="28"/>
      <c r="HR789" s="28"/>
      <c r="HS789" s="28"/>
      <c r="HT789" s="28"/>
      <c r="HU789" s="28"/>
      <c r="HV789" s="28"/>
      <c r="HW789" s="28"/>
      <c r="HX789" s="28"/>
      <c r="HY789" s="28"/>
      <c r="HZ789" s="28"/>
      <c r="IA789" s="28"/>
      <c r="IB789" s="28"/>
      <c r="IC789" s="28"/>
      <c r="ID789" s="28"/>
      <c r="IE789" s="28"/>
      <c r="IF789" s="28"/>
      <c r="IG789" s="28"/>
      <c r="IH789" s="28"/>
      <c r="II789" s="28"/>
      <c r="IJ789" s="28"/>
      <c r="IK789" s="28"/>
      <c r="IL789" s="28"/>
      <c r="IM789" s="28"/>
      <c r="IN789" s="28"/>
      <c r="IO789" s="28"/>
      <c r="IP789" s="28"/>
      <c r="IQ789" s="28"/>
      <c r="IR789" s="28"/>
    </row>
    <row r="790" spans="2:252" x14ac:dyDescent="0.25">
      <c r="B790" s="28"/>
      <c r="C790" s="28"/>
      <c r="D790" s="28"/>
      <c r="E790" s="28"/>
      <c r="F790" s="28"/>
      <c r="G790" s="28"/>
      <c r="H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c r="FY790" s="28"/>
      <c r="FZ790" s="28"/>
      <c r="GA790" s="28"/>
      <c r="GB790" s="28"/>
      <c r="GC790" s="28"/>
      <c r="GD790" s="28"/>
      <c r="GE790" s="28"/>
      <c r="GF790" s="28"/>
      <c r="GG790" s="28"/>
      <c r="GH790" s="28"/>
      <c r="GI790" s="28"/>
      <c r="GJ790" s="28"/>
      <c r="GK790" s="28"/>
      <c r="GL790" s="28"/>
      <c r="GM790" s="28"/>
      <c r="GN790" s="28"/>
      <c r="GO790" s="28"/>
      <c r="GP790" s="28"/>
      <c r="GQ790" s="28"/>
      <c r="GR790" s="28"/>
      <c r="GS790" s="28"/>
      <c r="GT790" s="28"/>
      <c r="GU790" s="28"/>
      <c r="GV790" s="28"/>
      <c r="GW790" s="28"/>
      <c r="GX790" s="28"/>
      <c r="GY790" s="28"/>
      <c r="GZ790" s="28"/>
      <c r="HA790" s="28"/>
      <c r="HB790" s="28"/>
      <c r="HC790" s="28"/>
      <c r="HD790" s="28"/>
      <c r="HE790" s="28"/>
      <c r="HF790" s="28"/>
      <c r="HG790" s="28"/>
      <c r="HH790" s="28"/>
      <c r="HI790" s="28"/>
      <c r="HJ790" s="28"/>
      <c r="HK790" s="28"/>
      <c r="HL790" s="28"/>
      <c r="HM790" s="28"/>
      <c r="HN790" s="28"/>
      <c r="HO790" s="28"/>
      <c r="HP790" s="28"/>
      <c r="HQ790" s="28"/>
      <c r="HR790" s="28"/>
      <c r="HS790" s="28"/>
      <c r="HT790" s="28"/>
      <c r="HU790" s="28"/>
      <c r="HV790" s="28"/>
      <c r="HW790" s="28"/>
      <c r="HX790" s="28"/>
      <c r="HY790" s="28"/>
      <c r="HZ790" s="28"/>
      <c r="IA790" s="28"/>
      <c r="IB790" s="28"/>
      <c r="IC790" s="28"/>
      <c r="ID790" s="28"/>
      <c r="IE790" s="28"/>
      <c r="IF790" s="28"/>
      <c r="IG790" s="28"/>
      <c r="IH790" s="28"/>
      <c r="II790" s="28"/>
      <c r="IJ790" s="28"/>
      <c r="IK790" s="28"/>
      <c r="IL790" s="28"/>
      <c r="IM790" s="28"/>
      <c r="IN790" s="28"/>
      <c r="IO790" s="28"/>
      <c r="IP790" s="28"/>
      <c r="IQ790" s="28"/>
      <c r="IR790" s="28"/>
    </row>
    <row r="791" spans="2:252" x14ac:dyDescent="0.25">
      <c r="B791" s="28"/>
      <c r="C791" s="28"/>
      <c r="D791" s="28"/>
      <c r="E791" s="28"/>
      <c r="F791" s="28"/>
      <c r="G791" s="28"/>
      <c r="H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c r="FY791" s="28"/>
      <c r="FZ791" s="28"/>
      <c r="GA791" s="28"/>
      <c r="GB791" s="28"/>
      <c r="GC791" s="28"/>
      <c r="GD791" s="28"/>
      <c r="GE791" s="28"/>
      <c r="GF791" s="28"/>
      <c r="GG791" s="28"/>
      <c r="GH791" s="28"/>
      <c r="GI791" s="28"/>
      <c r="GJ791" s="28"/>
      <c r="GK791" s="28"/>
      <c r="GL791" s="28"/>
      <c r="GM791" s="28"/>
      <c r="GN791" s="28"/>
      <c r="GO791" s="28"/>
      <c r="GP791" s="28"/>
      <c r="GQ791" s="28"/>
      <c r="GR791" s="28"/>
      <c r="GS791" s="28"/>
      <c r="GT791" s="28"/>
      <c r="GU791" s="28"/>
      <c r="GV791" s="28"/>
      <c r="GW791" s="28"/>
      <c r="GX791" s="28"/>
      <c r="GY791" s="28"/>
      <c r="GZ791" s="28"/>
      <c r="HA791" s="28"/>
      <c r="HB791" s="28"/>
      <c r="HC791" s="28"/>
      <c r="HD791" s="28"/>
      <c r="HE791" s="28"/>
      <c r="HF791" s="28"/>
      <c r="HG791" s="28"/>
      <c r="HH791" s="28"/>
      <c r="HI791" s="28"/>
      <c r="HJ791" s="28"/>
      <c r="HK791" s="28"/>
      <c r="HL791" s="28"/>
      <c r="HM791" s="28"/>
      <c r="HN791" s="28"/>
      <c r="HO791" s="28"/>
      <c r="HP791" s="28"/>
      <c r="HQ791" s="28"/>
      <c r="HR791" s="28"/>
      <c r="HS791" s="28"/>
      <c r="HT791" s="28"/>
      <c r="HU791" s="28"/>
      <c r="HV791" s="28"/>
      <c r="HW791" s="28"/>
      <c r="HX791" s="28"/>
      <c r="HY791" s="28"/>
      <c r="HZ791" s="28"/>
      <c r="IA791" s="28"/>
      <c r="IB791" s="28"/>
      <c r="IC791" s="28"/>
      <c r="ID791" s="28"/>
      <c r="IE791" s="28"/>
      <c r="IF791" s="28"/>
      <c r="IG791" s="28"/>
      <c r="IH791" s="28"/>
      <c r="II791" s="28"/>
      <c r="IJ791" s="28"/>
      <c r="IK791" s="28"/>
      <c r="IL791" s="28"/>
      <c r="IM791" s="28"/>
      <c r="IN791" s="28"/>
      <c r="IO791" s="28"/>
      <c r="IP791" s="28"/>
      <c r="IQ791" s="28"/>
      <c r="IR791" s="28"/>
    </row>
    <row r="792" spans="2:252" x14ac:dyDescent="0.25">
      <c r="B792" s="28"/>
      <c r="C792" s="28"/>
      <c r="D792" s="28"/>
      <c r="E792" s="28"/>
      <c r="F792" s="28"/>
      <c r="G792" s="28"/>
      <c r="H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c r="FY792" s="28"/>
      <c r="FZ792" s="28"/>
      <c r="GA792" s="28"/>
      <c r="GB792" s="28"/>
      <c r="GC792" s="28"/>
      <c r="GD792" s="28"/>
      <c r="GE792" s="28"/>
      <c r="GF792" s="28"/>
      <c r="GG792" s="28"/>
      <c r="GH792" s="28"/>
      <c r="GI792" s="28"/>
      <c r="GJ792" s="28"/>
      <c r="GK792" s="28"/>
      <c r="GL792" s="28"/>
      <c r="GM792" s="28"/>
      <c r="GN792" s="28"/>
      <c r="GO792" s="28"/>
      <c r="GP792" s="28"/>
      <c r="GQ792" s="28"/>
      <c r="GR792" s="28"/>
      <c r="GS792" s="28"/>
      <c r="GT792" s="28"/>
      <c r="GU792" s="28"/>
      <c r="GV792" s="28"/>
      <c r="GW792" s="28"/>
      <c r="GX792" s="28"/>
      <c r="GY792" s="28"/>
      <c r="GZ792" s="28"/>
      <c r="HA792" s="28"/>
      <c r="HB792" s="28"/>
      <c r="HC792" s="28"/>
      <c r="HD792" s="28"/>
      <c r="HE792" s="28"/>
      <c r="HF792" s="28"/>
      <c r="HG792" s="28"/>
      <c r="HH792" s="28"/>
      <c r="HI792" s="28"/>
      <c r="HJ792" s="28"/>
      <c r="HK792" s="28"/>
      <c r="HL792" s="28"/>
      <c r="HM792" s="28"/>
      <c r="HN792" s="28"/>
      <c r="HO792" s="28"/>
      <c r="HP792" s="28"/>
      <c r="HQ792" s="28"/>
      <c r="HR792" s="28"/>
      <c r="HS792" s="28"/>
      <c r="HT792" s="28"/>
      <c r="HU792" s="28"/>
      <c r="HV792" s="28"/>
      <c r="HW792" s="28"/>
      <c r="HX792" s="28"/>
      <c r="HY792" s="28"/>
      <c r="HZ792" s="28"/>
      <c r="IA792" s="28"/>
      <c r="IB792" s="28"/>
      <c r="IC792" s="28"/>
      <c r="ID792" s="28"/>
      <c r="IE792" s="28"/>
      <c r="IF792" s="28"/>
      <c r="IG792" s="28"/>
      <c r="IH792" s="28"/>
      <c r="II792" s="28"/>
      <c r="IJ792" s="28"/>
      <c r="IK792" s="28"/>
      <c r="IL792" s="28"/>
      <c r="IM792" s="28"/>
      <c r="IN792" s="28"/>
      <c r="IO792" s="28"/>
      <c r="IP792" s="28"/>
      <c r="IQ792" s="28"/>
      <c r="IR792" s="28"/>
    </row>
    <row r="793" spans="2:252" x14ac:dyDescent="0.25">
      <c r="B793" s="28"/>
      <c r="C793" s="28"/>
      <c r="D793" s="28"/>
      <c r="E793" s="28"/>
      <c r="F793" s="28"/>
      <c r="G793" s="28"/>
      <c r="H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c r="FY793" s="28"/>
      <c r="FZ793" s="28"/>
      <c r="GA793" s="28"/>
      <c r="GB793" s="28"/>
      <c r="GC793" s="28"/>
      <c r="GD793" s="28"/>
      <c r="GE793" s="28"/>
      <c r="GF793" s="28"/>
      <c r="GG793" s="28"/>
      <c r="GH793" s="28"/>
      <c r="GI793" s="28"/>
      <c r="GJ793" s="28"/>
      <c r="GK793" s="28"/>
      <c r="GL793" s="28"/>
      <c r="GM793" s="28"/>
      <c r="GN793" s="28"/>
      <c r="GO793" s="28"/>
      <c r="GP793" s="28"/>
      <c r="GQ793" s="28"/>
      <c r="GR793" s="28"/>
      <c r="GS793" s="28"/>
      <c r="GT793" s="28"/>
      <c r="GU793" s="28"/>
      <c r="GV793" s="28"/>
      <c r="GW793" s="28"/>
      <c r="GX793" s="28"/>
      <c r="GY793" s="28"/>
      <c r="GZ793" s="28"/>
      <c r="HA793" s="28"/>
      <c r="HB793" s="28"/>
      <c r="HC793" s="28"/>
      <c r="HD793" s="28"/>
      <c r="HE793" s="28"/>
      <c r="HF793" s="28"/>
      <c r="HG793" s="28"/>
      <c r="HH793" s="28"/>
      <c r="HI793" s="28"/>
      <c r="HJ793" s="28"/>
      <c r="HK793" s="28"/>
      <c r="HL793" s="28"/>
      <c r="HM793" s="28"/>
      <c r="HN793" s="28"/>
      <c r="HO793" s="28"/>
      <c r="HP793" s="28"/>
      <c r="HQ793" s="28"/>
      <c r="HR793" s="28"/>
      <c r="HS793" s="28"/>
      <c r="HT793" s="28"/>
      <c r="HU793" s="28"/>
      <c r="HV793" s="28"/>
      <c r="HW793" s="28"/>
      <c r="HX793" s="28"/>
      <c r="HY793" s="28"/>
      <c r="HZ793" s="28"/>
      <c r="IA793" s="28"/>
      <c r="IB793" s="28"/>
      <c r="IC793" s="28"/>
      <c r="ID793" s="28"/>
      <c r="IE793" s="28"/>
      <c r="IF793" s="28"/>
      <c r="IG793" s="28"/>
      <c r="IH793" s="28"/>
      <c r="II793" s="28"/>
      <c r="IJ793" s="28"/>
      <c r="IK793" s="28"/>
      <c r="IL793" s="28"/>
      <c r="IM793" s="28"/>
      <c r="IN793" s="28"/>
      <c r="IO793" s="28"/>
      <c r="IP793" s="28"/>
      <c r="IQ793" s="28"/>
      <c r="IR793" s="28"/>
    </row>
    <row r="794" spans="2:252" x14ac:dyDescent="0.25">
      <c r="B794" s="28"/>
      <c r="C794" s="28"/>
      <c r="D794" s="28"/>
      <c r="E794" s="28"/>
      <c r="F794" s="28"/>
      <c r="G794" s="28"/>
      <c r="H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c r="FY794" s="28"/>
      <c r="FZ794" s="28"/>
      <c r="GA794" s="28"/>
      <c r="GB794" s="28"/>
      <c r="GC794" s="28"/>
      <c r="GD794" s="28"/>
      <c r="GE794" s="28"/>
      <c r="GF794" s="28"/>
      <c r="GG794" s="28"/>
      <c r="GH794" s="28"/>
      <c r="GI794" s="28"/>
      <c r="GJ794" s="28"/>
      <c r="GK794" s="28"/>
      <c r="GL794" s="28"/>
      <c r="GM794" s="28"/>
      <c r="GN794" s="28"/>
      <c r="GO794" s="28"/>
      <c r="GP794" s="28"/>
      <c r="GQ794" s="28"/>
      <c r="GR794" s="28"/>
      <c r="GS794" s="28"/>
      <c r="GT794" s="28"/>
      <c r="GU794" s="28"/>
      <c r="GV794" s="28"/>
      <c r="GW794" s="28"/>
      <c r="GX794" s="28"/>
      <c r="GY794" s="28"/>
      <c r="GZ794" s="28"/>
      <c r="HA794" s="28"/>
      <c r="HB794" s="28"/>
      <c r="HC794" s="28"/>
      <c r="HD794" s="28"/>
      <c r="HE794" s="28"/>
      <c r="HF794" s="28"/>
      <c r="HG794" s="28"/>
      <c r="HH794" s="28"/>
      <c r="HI794" s="28"/>
      <c r="HJ794" s="28"/>
      <c r="HK794" s="28"/>
      <c r="HL794" s="28"/>
      <c r="HM794" s="28"/>
      <c r="HN794" s="28"/>
      <c r="HO794" s="28"/>
      <c r="HP794" s="28"/>
      <c r="HQ794" s="28"/>
      <c r="HR794" s="28"/>
      <c r="HS794" s="28"/>
      <c r="HT794" s="28"/>
      <c r="HU794" s="28"/>
      <c r="HV794" s="28"/>
      <c r="HW794" s="28"/>
      <c r="HX794" s="28"/>
      <c r="HY794" s="28"/>
      <c r="HZ794" s="28"/>
      <c r="IA794" s="28"/>
      <c r="IB794" s="28"/>
      <c r="IC794" s="28"/>
      <c r="ID794" s="28"/>
      <c r="IE794" s="28"/>
      <c r="IF794" s="28"/>
      <c r="IG794" s="28"/>
      <c r="IH794" s="28"/>
      <c r="II794" s="28"/>
      <c r="IJ794" s="28"/>
      <c r="IK794" s="28"/>
      <c r="IL794" s="28"/>
      <c r="IM794" s="28"/>
      <c r="IN794" s="28"/>
      <c r="IO794" s="28"/>
      <c r="IP794" s="28"/>
      <c r="IQ794" s="28"/>
      <c r="IR794" s="28"/>
    </row>
    <row r="795" spans="2:252" x14ac:dyDescent="0.25">
      <c r="B795" s="28"/>
      <c r="C795" s="28"/>
      <c r="D795" s="28"/>
      <c r="E795" s="28"/>
      <c r="F795" s="28"/>
      <c r="G795" s="28"/>
      <c r="H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c r="FY795" s="28"/>
      <c r="FZ795" s="28"/>
      <c r="GA795" s="28"/>
      <c r="GB795" s="28"/>
      <c r="GC795" s="28"/>
      <c r="GD795" s="28"/>
      <c r="GE795" s="28"/>
      <c r="GF795" s="28"/>
      <c r="GG795" s="28"/>
      <c r="GH795" s="28"/>
      <c r="GI795" s="28"/>
      <c r="GJ795" s="28"/>
      <c r="GK795" s="28"/>
      <c r="GL795" s="28"/>
      <c r="GM795" s="28"/>
      <c r="GN795" s="28"/>
      <c r="GO795" s="28"/>
      <c r="GP795" s="28"/>
      <c r="GQ795" s="28"/>
      <c r="GR795" s="28"/>
      <c r="GS795" s="28"/>
      <c r="GT795" s="28"/>
      <c r="GU795" s="28"/>
      <c r="GV795" s="28"/>
      <c r="GW795" s="28"/>
      <c r="GX795" s="28"/>
      <c r="GY795" s="28"/>
      <c r="GZ795" s="28"/>
      <c r="HA795" s="28"/>
      <c r="HB795" s="28"/>
      <c r="HC795" s="28"/>
      <c r="HD795" s="28"/>
      <c r="HE795" s="28"/>
      <c r="HF795" s="28"/>
      <c r="HG795" s="28"/>
      <c r="HH795" s="28"/>
      <c r="HI795" s="28"/>
      <c r="HJ795" s="28"/>
      <c r="HK795" s="28"/>
      <c r="HL795" s="28"/>
      <c r="HM795" s="28"/>
      <c r="HN795" s="28"/>
      <c r="HO795" s="28"/>
      <c r="HP795" s="28"/>
      <c r="HQ795" s="28"/>
      <c r="HR795" s="28"/>
      <c r="HS795" s="28"/>
      <c r="HT795" s="28"/>
      <c r="HU795" s="28"/>
      <c r="HV795" s="28"/>
      <c r="HW795" s="28"/>
      <c r="HX795" s="28"/>
      <c r="HY795" s="28"/>
      <c r="HZ795" s="28"/>
      <c r="IA795" s="28"/>
      <c r="IB795" s="28"/>
      <c r="IC795" s="28"/>
      <c r="ID795" s="28"/>
      <c r="IE795" s="28"/>
      <c r="IF795" s="28"/>
      <c r="IG795" s="28"/>
      <c r="IH795" s="28"/>
      <c r="II795" s="28"/>
      <c r="IJ795" s="28"/>
      <c r="IK795" s="28"/>
      <c r="IL795" s="28"/>
      <c r="IM795" s="28"/>
      <c r="IN795" s="28"/>
      <c r="IO795" s="28"/>
      <c r="IP795" s="28"/>
      <c r="IQ795" s="28"/>
      <c r="IR795" s="28"/>
    </row>
    <row r="796" spans="2:252" x14ac:dyDescent="0.25">
      <c r="B796" s="28"/>
      <c r="C796" s="28"/>
      <c r="D796" s="28"/>
      <c r="E796" s="28"/>
      <c r="F796" s="28"/>
      <c r="G796" s="28"/>
      <c r="H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c r="FY796" s="28"/>
      <c r="FZ796" s="28"/>
      <c r="GA796" s="28"/>
      <c r="GB796" s="28"/>
      <c r="GC796" s="28"/>
      <c r="GD796" s="28"/>
      <c r="GE796" s="28"/>
      <c r="GF796" s="28"/>
      <c r="GG796" s="28"/>
      <c r="GH796" s="28"/>
      <c r="GI796" s="28"/>
      <c r="GJ796" s="28"/>
      <c r="GK796" s="28"/>
      <c r="GL796" s="28"/>
      <c r="GM796" s="28"/>
      <c r="GN796" s="28"/>
      <c r="GO796" s="28"/>
      <c r="GP796" s="28"/>
      <c r="GQ796" s="28"/>
      <c r="GR796" s="28"/>
      <c r="GS796" s="28"/>
      <c r="GT796" s="28"/>
      <c r="GU796" s="28"/>
      <c r="GV796" s="28"/>
      <c r="GW796" s="28"/>
      <c r="GX796" s="28"/>
      <c r="GY796" s="28"/>
      <c r="GZ796" s="28"/>
      <c r="HA796" s="28"/>
      <c r="HB796" s="28"/>
      <c r="HC796" s="28"/>
      <c r="HD796" s="28"/>
      <c r="HE796" s="28"/>
      <c r="HF796" s="28"/>
      <c r="HG796" s="28"/>
      <c r="HH796" s="28"/>
      <c r="HI796" s="28"/>
      <c r="HJ796" s="28"/>
      <c r="HK796" s="28"/>
      <c r="HL796" s="28"/>
      <c r="HM796" s="28"/>
      <c r="HN796" s="28"/>
      <c r="HO796" s="28"/>
      <c r="HP796" s="28"/>
      <c r="HQ796" s="28"/>
      <c r="HR796" s="28"/>
      <c r="HS796" s="28"/>
      <c r="HT796" s="28"/>
      <c r="HU796" s="28"/>
      <c r="HV796" s="28"/>
      <c r="HW796" s="28"/>
      <c r="HX796" s="28"/>
      <c r="HY796" s="28"/>
      <c r="HZ796" s="28"/>
      <c r="IA796" s="28"/>
      <c r="IB796" s="28"/>
      <c r="IC796" s="28"/>
      <c r="ID796" s="28"/>
      <c r="IE796" s="28"/>
      <c r="IF796" s="28"/>
      <c r="IG796" s="28"/>
      <c r="IH796" s="28"/>
      <c r="II796" s="28"/>
      <c r="IJ796" s="28"/>
      <c r="IK796" s="28"/>
      <c r="IL796" s="28"/>
      <c r="IM796" s="28"/>
      <c r="IN796" s="28"/>
      <c r="IO796" s="28"/>
      <c r="IP796" s="28"/>
      <c r="IQ796" s="28"/>
      <c r="IR796" s="28"/>
    </row>
    <row r="797" spans="2:252" x14ac:dyDescent="0.25">
      <c r="B797" s="28"/>
      <c r="C797" s="28"/>
      <c r="D797" s="28"/>
      <c r="E797" s="28"/>
      <c r="F797" s="28"/>
      <c r="G797" s="28"/>
      <c r="H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c r="FY797" s="28"/>
      <c r="FZ797" s="28"/>
      <c r="GA797" s="28"/>
      <c r="GB797" s="28"/>
      <c r="GC797" s="28"/>
      <c r="GD797" s="28"/>
      <c r="GE797" s="28"/>
      <c r="GF797" s="28"/>
      <c r="GG797" s="28"/>
      <c r="GH797" s="28"/>
      <c r="GI797" s="28"/>
      <c r="GJ797" s="28"/>
      <c r="GK797" s="28"/>
      <c r="GL797" s="28"/>
      <c r="GM797" s="28"/>
      <c r="GN797" s="28"/>
      <c r="GO797" s="28"/>
      <c r="GP797" s="28"/>
      <c r="GQ797" s="28"/>
      <c r="GR797" s="28"/>
      <c r="GS797" s="28"/>
      <c r="GT797" s="28"/>
      <c r="GU797" s="28"/>
      <c r="GV797" s="28"/>
      <c r="GW797" s="28"/>
      <c r="GX797" s="28"/>
      <c r="GY797" s="28"/>
      <c r="GZ797" s="28"/>
      <c r="HA797" s="28"/>
      <c r="HB797" s="28"/>
      <c r="HC797" s="28"/>
      <c r="HD797" s="28"/>
      <c r="HE797" s="28"/>
      <c r="HF797" s="28"/>
      <c r="HG797" s="28"/>
      <c r="HH797" s="28"/>
      <c r="HI797" s="28"/>
      <c r="HJ797" s="28"/>
      <c r="HK797" s="28"/>
      <c r="HL797" s="28"/>
      <c r="HM797" s="28"/>
      <c r="HN797" s="28"/>
      <c r="HO797" s="28"/>
      <c r="HP797" s="28"/>
      <c r="HQ797" s="28"/>
      <c r="HR797" s="28"/>
      <c r="HS797" s="28"/>
      <c r="HT797" s="28"/>
      <c r="HU797" s="28"/>
      <c r="HV797" s="28"/>
      <c r="HW797" s="28"/>
      <c r="HX797" s="28"/>
      <c r="HY797" s="28"/>
      <c r="HZ797" s="28"/>
      <c r="IA797" s="28"/>
      <c r="IB797" s="28"/>
      <c r="IC797" s="28"/>
      <c r="ID797" s="28"/>
      <c r="IE797" s="28"/>
      <c r="IF797" s="28"/>
      <c r="IG797" s="28"/>
      <c r="IH797" s="28"/>
      <c r="II797" s="28"/>
      <c r="IJ797" s="28"/>
      <c r="IK797" s="28"/>
      <c r="IL797" s="28"/>
      <c r="IM797" s="28"/>
      <c r="IN797" s="28"/>
      <c r="IO797" s="28"/>
      <c r="IP797" s="28"/>
      <c r="IQ797" s="28"/>
      <c r="IR797" s="28"/>
    </row>
    <row r="798" spans="2:252" x14ac:dyDescent="0.25">
      <c r="B798" s="28"/>
      <c r="C798" s="28"/>
      <c r="D798" s="28"/>
      <c r="E798" s="28"/>
      <c r="F798" s="28"/>
      <c r="G798" s="28"/>
      <c r="H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c r="FY798" s="28"/>
      <c r="FZ798" s="28"/>
      <c r="GA798" s="28"/>
      <c r="GB798" s="28"/>
      <c r="GC798" s="28"/>
      <c r="GD798" s="28"/>
      <c r="GE798" s="28"/>
      <c r="GF798" s="28"/>
      <c r="GG798" s="28"/>
      <c r="GH798" s="28"/>
      <c r="GI798" s="28"/>
      <c r="GJ798" s="28"/>
      <c r="GK798" s="28"/>
      <c r="GL798" s="28"/>
      <c r="GM798" s="28"/>
      <c r="GN798" s="28"/>
      <c r="GO798" s="28"/>
      <c r="GP798" s="28"/>
      <c r="GQ798" s="28"/>
      <c r="GR798" s="28"/>
      <c r="GS798" s="28"/>
      <c r="GT798" s="28"/>
      <c r="GU798" s="28"/>
      <c r="GV798" s="28"/>
      <c r="GW798" s="28"/>
      <c r="GX798" s="28"/>
      <c r="GY798" s="28"/>
      <c r="GZ798" s="28"/>
      <c r="HA798" s="28"/>
      <c r="HB798" s="28"/>
      <c r="HC798" s="28"/>
      <c r="HD798" s="28"/>
      <c r="HE798" s="28"/>
      <c r="HF798" s="28"/>
      <c r="HG798" s="28"/>
      <c r="HH798" s="28"/>
      <c r="HI798" s="28"/>
      <c r="HJ798" s="28"/>
      <c r="HK798" s="28"/>
      <c r="HL798" s="28"/>
      <c r="HM798" s="28"/>
      <c r="HN798" s="28"/>
      <c r="HO798" s="28"/>
      <c r="HP798" s="28"/>
      <c r="HQ798" s="28"/>
      <c r="HR798" s="28"/>
      <c r="HS798" s="28"/>
      <c r="HT798" s="28"/>
      <c r="HU798" s="28"/>
      <c r="HV798" s="28"/>
      <c r="HW798" s="28"/>
      <c r="HX798" s="28"/>
      <c r="HY798" s="28"/>
      <c r="HZ798" s="28"/>
      <c r="IA798" s="28"/>
      <c r="IB798" s="28"/>
      <c r="IC798" s="28"/>
      <c r="ID798" s="28"/>
      <c r="IE798" s="28"/>
      <c r="IF798" s="28"/>
      <c r="IG798" s="28"/>
      <c r="IH798" s="28"/>
      <c r="II798" s="28"/>
      <c r="IJ798" s="28"/>
      <c r="IK798" s="28"/>
      <c r="IL798" s="28"/>
      <c r="IM798" s="28"/>
      <c r="IN798" s="28"/>
      <c r="IO798" s="28"/>
      <c r="IP798" s="28"/>
      <c r="IQ798" s="28"/>
      <c r="IR798" s="28"/>
    </row>
    <row r="799" spans="2:252" x14ac:dyDescent="0.25">
      <c r="B799" s="28"/>
      <c r="C799" s="28"/>
      <c r="D799" s="28"/>
      <c r="E799" s="28"/>
      <c r="F799" s="28"/>
      <c r="G799" s="28"/>
      <c r="H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c r="FY799" s="28"/>
      <c r="FZ799" s="28"/>
      <c r="GA799" s="28"/>
      <c r="GB799" s="28"/>
      <c r="GC799" s="28"/>
      <c r="GD799" s="28"/>
      <c r="GE799" s="28"/>
      <c r="GF799" s="28"/>
      <c r="GG799" s="28"/>
      <c r="GH799" s="28"/>
      <c r="GI799" s="28"/>
      <c r="GJ799" s="28"/>
      <c r="GK799" s="28"/>
      <c r="GL799" s="28"/>
      <c r="GM799" s="28"/>
      <c r="GN799" s="28"/>
      <c r="GO799" s="28"/>
      <c r="GP799" s="28"/>
      <c r="GQ799" s="28"/>
      <c r="GR799" s="28"/>
      <c r="GS799" s="28"/>
      <c r="GT799" s="28"/>
      <c r="GU799" s="28"/>
      <c r="GV799" s="28"/>
      <c r="GW799" s="28"/>
      <c r="GX799" s="28"/>
      <c r="GY799" s="28"/>
      <c r="GZ799" s="28"/>
      <c r="HA799" s="28"/>
      <c r="HB799" s="28"/>
      <c r="HC799" s="28"/>
      <c r="HD799" s="28"/>
      <c r="HE799" s="28"/>
      <c r="HF799" s="28"/>
      <c r="HG799" s="28"/>
      <c r="HH799" s="28"/>
      <c r="HI799" s="28"/>
      <c r="HJ799" s="28"/>
      <c r="HK799" s="28"/>
      <c r="HL799" s="28"/>
      <c r="HM799" s="28"/>
      <c r="HN799" s="28"/>
      <c r="HO799" s="28"/>
      <c r="HP799" s="28"/>
      <c r="HQ799" s="28"/>
      <c r="HR799" s="28"/>
      <c r="HS799" s="28"/>
      <c r="HT799" s="28"/>
      <c r="HU799" s="28"/>
      <c r="HV799" s="28"/>
      <c r="HW799" s="28"/>
      <c r="HX799" s="28"/>
      <c r="HY799" s="28"/>
      <c r="HZ799" s="28"/>
      <c r="IA799" s="28"/>
      <c r="IB799" s="28"/>
      <c r="IC799" s="28"/>
      <c r="ID799" s="28"/>
      <c r="IE799" s="28"/>
      <c r="IF799" s="28"/>
      <c r="IG799" s="28"/>
      <c r="IH799" s="28"/>
      <c r="II799" s="28"/>
      <c r="IJ799" s="28"/>
      <c r="IK799" s="28"/>
      <c r="IL799" s="28"/>
      <c r="IM799" s="28"/>
      <c r="IN799" s="28"/>
      <c r="IO799" s="28"/>
      <c r="IP799" s="28"/>
      <c r="IQ799" s="28"/>
      <c r="IR799" s="28"/>
    </row>
    <row r="800" spans="2:252" x14ac:dyDescent="0.25">
      <c r="B800" s="28"/>
      <c r="C800" s="28"/>
      <c r="D800" s="28"/>
      <c r="E800" s="28"/>
      <c r="F800" s="28"/>
      <c r="G800" s="28"/>
      <c r="H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c r="FY800" s="28"/>
      <c r="FZ800" s="28"/>
      <c r="GA800" s="28"/>
      <c r="GB800" s="28"/>
      <c r="GC800" s="28"/>
      <c r="GD800" s="28"/>
      <c r="GE800" s="28"/>
      <c r="GF800" s="28"/>
      <c r="GG800" s="28"/>
      <c r="GH800" s="28"/>
      <c r="GI800" s="28"/>
      <c r="GJ800" s="28"/>
      <c r="GK800" s="28"/>
      <c r="GL800" s="28"/>
      <c r="GM800" s="28"/>
      <c r="GN800" s="28"/>
      <c r="GO800" s="28"/>
      <c r="GP800" s="28"/>
      <c r="GQ800" s="28"/>
      <c r="GR800" s="28"/>
      <c r="GS800" s="28"/>
      <c r="GT800" s="28"/>
      <c r="GU800" s="28"/>
      <c r="GV800" s="28"/>
      <c r="GW800" s="28"/>
      <c r="GX800" s="28"/>
      <c r="GY800" s="28"/>
      <c r="GZ800" s="28"/>
      <c r="HA800" s="28"/>
      <c r="HB800" s="28"/>
      <c r="HC800" s="28"/>
      <c r="HD800" s="28"/>
      <c r="HE800" s="28"/>
      <c r="HF800" s="28"/>
      <c r="HG800" s="28"/>
      <c r="HH800" s="28"/>
      <c r="HI800" s="28"/>
      <c r="HJ800" s="28"/>
      <c r="HK800" s="28"/>
      <c r="HL800" s="28"/>
      <c r="HM800" s="28"/>
      <c r="HN800" s="28"/>
      <c r="HO800" s="28"/>
      <c r="HP800" s="28"/>
      <c r="HQ800" s="28"/>
      <c r="HR800" s="28"/>
      <c r="HS800" s="28"/>
      <c r="HT800" s="28"/>
      <c r="HU800" s="28"/>
      <c r="HV800" s="28"/>
      <c r="HW800" s="28"/>
      <c r="HX800" s="28"/>
      <c r="HY800" s="28"/>
      <c r="HZ800" s="28"/>
      <c r="IA800" s="28"/>
      <c r="IB800" s="28"/>
      <c r="IC800" s="28"/>
      <c r="ID800" s="28"/>
      <c r="IE800" s="28"/>
      <c r="IF800" s="28"/>
      <c r="IG800" s="28"/>
      <c r="IH800" s="28"/>
      <c r="II800" s="28"/>
      <c r="IJ800" s="28"/>
      <c r="IK800" s="28"/>
      <c r="IL800" s="28"/>
      <c r="IM800" s="28"/>
      <c r="IN800" s="28"/>
      <c r="IO800" s="28"/>
      <c r="IP800" s="28"/>
      <c r="IQ800" s="28"/>
      <c r="IR800" s="28"/>
    </row>
    <row r="801" spans="2:252" x14ac:dyDescent="0.25">
      <c r="B801" s="28"/>
      <c r="C801" s="28"/>
      <c r="D801" s="28"/>
      <c r="E801" s="28"/>
      <c r="F801" s="28"/>
      <c r="G801" s="28"/>
      <c r="H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c r="FY801" s="28"/>
      <c r="FZ801" s="28"/>
      <c r="GA801" s="28"/>
      <c r="GB801" s="28"/>
      <c r="GC801" s="28"/>
      <c r="GD801" s="28"/>
      <c r="GE801" s="28"/>
      <c r="GF801" s="28"/>
      <c r="GG801" s="28"/>
      <c r="GH801" s="28"/>
      <c r="GI801" s="28"/>
      <c r="GJ801" s="28"/>
      <c r="GK801" s="28"/>
      <c r="GL801" s="28"/>
      <c r="GM801" s="28"/>
      <c r="GN801" s="28"/>
      <c r="GO801" s="28"/>
      <c r="GP801" s="28"/>
      <c r="GQ801" s="28"/>
      <c r="GR801" s="28"/>
      <c r="GS801" s="28"/>
      <c r="GT801" s="28"/>
      <c r="GU801" s="28"/>
      <c r="GV801" s="28"/>
      <c r="GW801" s="28"/>
      <c r="GX801" s="28"/>
      <c r="GY801" s="28"/>
      <c r="GZ801" s="28"/>
      <c r="HA801" s="28"/>
      <c r="HB801" s="28"/>
      <c r="HC801" s="28"/>
      <c r="HD801" s="28"/>
      <c r="HE801" s="28"/>
      <c r="HF801" s="28"/>
      <c r="HG801" s="28"/>
      <c r="HH801" s="28"/>
      <c r="HI801" s="28"/>
      <c r="HJ801" s="28"/>
      <c r="HK801" s="28"/>
      <c r="HL801" s="28"/>
      <c r="HM801" s="28"/>
      <c r="HN801" s="28"/>
      <c r="HO801" s="28"/>
      <c r="HP801" s="28"/>
      <c r="HQ801" s="28"/>
      <c r="HR801" s="28"/>
      <c r="HS801" s="28"/>
      <c r="HT801" s="28"/>
      <c r="HU801" s="28"/>
      <c r="HV801" s="28"/>
      <c r="HW801" s="28"/>
      <c r="HX801" s="28"/>
      <c r="HY801" s="28"/>
      <c r="HZ801" s="28"/>
      <c r="IA801" s="28"/>
      <c r="IB801" s="28"/>
      <c r="IC801" s="28"/>
      <c r="ID801" s="28"/>
      <c r="IE801" s="28"/>
      <c r="IF801" s="28"/>
      <c r="IG801" s="28"/>
      <c r="IH801" s="28"/>
      <c r="II801" s="28"/>
      <c r="IJ801" s="28"/>
      <c r="IK801" s="28"/>
      <c r="IL801" s="28"/>
      <c r="IM801" s="28"/>
      <c r="IN801" s="28"/>
      <c r="IO801" s="28"/>
      <c r="IP801" s="28"/>
      <c r="IQ801" s="28"/>
      <c r="IR801" s="28"/>
    </row>
    <row r="802" spans="2:252" x14ac:dyDescent="0.25">
      <c r="B802" s="28"/>
      <c r="C802" s="28"/>
      <c r="D802" s="28"/>
      <c r="E802" s="28"/>
      <c r="F802" s="28"/>
      <c r="G802" s="28"/>
      <c r="H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c r="FY802" s="28"/>
      <c r="FZ802" s="28"/>
      <c r="GA802" s="28"/>
      <c r="GB802" s="28"/>
      <c r="GC802" s="28"/>
      <c r="GD802" s="28"/>
      <c r="GE802" s="28"/>
      <c r="GF802" s="28"/>
      <c r="GG802" s="28"/>
      <c r="GH802" s="28"/>
      <c r="GI802" s="28"/>
      <c r="GJ802" s="28"/>
      <c r="GK802" s="28"/>
      <c r="GL802" s="28"/>
      <c r="GM802" s="28"/>
      <c r="GN802" s="28"/>
      <c r="GO802" s="28"/>
      <c r="GP802" s="28"/>
      <c r="GQ802" s="28"/>
      <c r="GR802" s="28"/>
      <c r="GS802" s="28"/>
      <c r="GT802" s="28"/>
      <c r="GU802" s="28"/>
      <c r="GV802" s="28"/>
      <c r="GW802" s="28"/>
      <c r="GX802" s="28"/>
      <c r="GY802" s="28"/>
      <c r="GZ802" s="28"/>
      <c r="HA802" s="28"/>
      <c r="HB802" s="28"/>
      <c r="HC802" s="28"/>
      <c r="HD802" s="28"/>
      <c r="HE802" s="28"/>
      <c r="HF802" s="28"/>
      <c r="HG802" s="28"/>
      <c r="HH802" s="28"/>
      <c r="HI802" s="28"/>
      <c r="HJ802" s="28"/>
      <c r="HK802" s="28"/>
      <c r="HL802" s="28"/>
      <c r="HM802" s="28"/>
      <c r="HN802" s="28"/>
      <c r="HO802" s="28"/>
      <c r="HP802" s="28"/>
      <c r="HQ802" s="28"/>
      <c r="HR802" s="28"/>
      <c r="HS802" s="28"/>
      <c r="HT802" s="28"/>
      <c r="HU802" s="28"/>
      <c r="HV802" s="28"/>
      <c r="HW802" s="28"/>
      <c r="HX802" s="28"/>
      <c r="HY802" s="28"/>
      <c r="HZ802" s="28"/>
      <c r="IA802" s="28"/>
      <c r="IB802" s="28"/>
      <c r="IC802" s="28"/>
      <c r="ID802" s="28"/>
      <c r="IE802" s="28"/>
      <c r="IF802" s="28"/>
      <c r="IG802" s="28"/>
      <c r="IH802" s="28"/>
      <c r="II802" s="28"/>
      <c r="IJ802" s="28"/>
      <c r="IK802" s="28"/>
      <c r="IL802" s="28"/>
      <c r="IM802" s="28"/>
      <c r="IN802" s="28"/>
      <c r="IO802" s="28"/>
      <c r="IP802" s="28"/>
      <c r="IQ802" s="28"/>
      <c r="IR802" s="28"/>
    </row>
    <row r="803" spans="2:252" x14ac:dyDescent="0.25">
      <c r="B803" s="28"/>
      <c r="C803" s="28"/>
      <c r="D803" s="28"/>
      <c r="E803" s="28"/>
      <c r="F803" s="28"/>
      <c r="G803" s="28"/>
      <c r="H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c r="FY803" s="28"/>
      <c r="FZ803" s="28"/>
      <c r="GA803" s="28"/>
      <c r="GB803" s="28"/>
      <c r="GC803" s="28"/>
      <c r="GD803" s="28"/>
      <c r="GE803" s="28"/>
      <c r="GF803" s="28"/>
      <c r="GG803" s="28"/>
      <c r="GH803" s="28"/>
      <c r="GI803" s="28"/>
      <c r="GJ803" s="28"/>
      <c r="GK803" s="28"/>
      <c r="GL803" s="28"/>
      <c r="GM803" s="28"/>
      <c r="GN803" s="28"/>
      <c r="GO803" s="28"/>
      <c r="GP803" s="28"/>
      <c r="GQ803" s="28"/>
      <c r="GR803" s="28"/>
      <c r="GS803" s="28"/>
      <c r="GT803" s="28"/>
      <c r="GU803" s="28"/>
      <c r="GV803" s="28"/>
      <c r="GW803" s="28"/>
      <c r="GX803" s="28"/>
      <c r="GY803" s="28"/>
      <c r="GZ803" s="28"/>
      <c r="HA803" s="28"/>
      <c r="HB803" s="28"/>
      <c r="HC803" s="28"/>
      <c r="HD803" s="28"/>
      <c r="HE803" s="28"/>
      <c r="HF803" s="28"/>
      <c r="HG803" s="28"/>
      <c r="HH803" s="28"/>
      <c r="HI803" s="28"/>
      <c r="HJ803" s="28"/>
      <c r="HK803" s="28"/>
      <c r="HL803" s="28"/>
      <c r="HM803" s="28"/>
      <c r="HN803" s="28"/>
      <c r="HO803" s="28"/>
      <c r="HP803" s="28"/>
      <c r="HQ803" s="28"/>
      <c r="HR803" s="28"/>
      <c r="HS803" s="28"/>
      <c r="HT803" s="28"/>
      <c r="HU803" s="28"/>
      <c r="HV803" s="28"/>
      <c r="HW803" s="28"/>
      <c r="HX803" s="28"/>
      <c r="HY803" s="28"/>
      <c r="HZ803" s="28"/>
      <c r="IA803" s="28"/>
      <c r="IB803" s="28"/>
      <c r="IC803" s="28"/>
      <c r="ID803" s="28"/>
      <c r="IE803" s="28"/>
      <c r="IF803" s="28"/>
      <c r="IG803" s="28"/>
      <c r="IH803" s="28"/>
      <c r="II803" s="28"/>
      <c r="IJ803" s="28"/>
      <c r="IK803" s="28"/>
      <c r="IL803" s="28"/>
      <c r="IM803" s="28"/>
      <c r="IN803" s="28"/>
      <c r="IO803" s="28"/>
      <c r="IP803" s="28"/>
      <c r="IQ803" s="28"/>
      <c r="IR803" s="28"/>
    </row>
    <row r="804" spans="2:252" x14ac:dyDescent="0.25">
      <c r="B804" s="28"/>
      <c r="C804" s="28"/>
      <c r="D804" s="28"/>
      <c r="E804" s="28"/>
      <c r="F804" s="28"/>
      <c r="G804" s="28"/>
      <c r="H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c r="FY804" s="28"/>
      <c r="FZ804" s="28"/>
      <c r="GA804" s="28"/>
      <c r="GB804" s="28"/>
      <c r="GC804" s="28"/>
      <c r="GD804" s="28"/>
      <c r="GE804" s="28"/>
      <c r="GF804" s="28"/>
      <c r="GG804" s="28"/>
      <c r="GH804" s="28"/>
      <c r="GI804" s="28"/>
      <c r="GJ804" s="28"/>
      <c r="GK804" s="28"/>
      <c r="GL804" s="28"/>
      <c r="GM804" s="28"/>
      <c r="GN804" s="28"/>
      <c r="GO804" s="28"/>
      <c r="GP804" s="28"/>
      <c r="GQ804" s="28"/>
      <c r="GR804" s="28"/>
      <c r="GS804" s="28"/>
      <c r="GT804" s="28"/>
      <c r="GU804" s="28"/>
      <c r="GV804" s="28"/>
      <c r="GW804" s="28"/>
      <c r="GX804" s="28"/>
      <c r="GY804" s="28"/>
      <c r="GZ804" s="28"/>
      <c r="HA804" s="28"/>
      <c r="HB804" s="28"/>
      <c r="HC804" s="28"/>
      <c r="HD804" s="28"/>
      <c r="HE804" s="28"/>
      <c r="HF804" s="28"/>
      <c r="HG804" s="28"/>
      <c r="HH804" s="28"/>
      <c r="HI804" s="28"/>
      <c r="HJ804" s="28"/>
      <c r="HK804" s="28"/>
      <c r="HL804" s="28"/>
      <c r="HM804" s="28"/>
      <c r="HN804" s="28"/>
      <c r="HO804" s="28"/>
      <c r="HP804" s="28"/>
      <c r="HQ804" s="28"/>
      <c r="HR804" s="28"/>
      <c r="HS804" s="28"/>
      <c r="HT804" s="28"/>
      <c r="HU804" s="28"/>
      <c r="HV804" s="28"/>
      <c r="HW804" s="28"/>
      <c r="HX804" s="28"/>
      <c r="HY804" s="28"/>
      <c r="HZ804" s="28"/>
      <c r="IA804" s="28"/>
      <c r="IB804" s="28"/>
      <c r="IC804" s="28"/>
      <c r="ID804" s="28"/>
      <c r="IE804" s="28"/>
      <c r="IF804" s="28"/>
      <c r="IG804" s="28"/>
      <c r="IH804" s="28"/>
      <c r="II804" s="28"/>
      <c r="IJ804" s="28"/>
      <c r="IK804" s="28"/>
      <c r="IL804" s="28"/>
      <c r="IM804" s="28"/>
      <c r="IN804" s="28"/>
      <c r="IO804" s="28"/>
      <c r="IP804" s="28"/>
      <c r="IQ804" s="28"/>
      <c r="IR804" s="28"/>
    </row>
    <row r="805" spans="2:252" x14ac:dyDescent="0.25">
      <c r="B805" s="28"/>
      <c r="C805" s="28"/>
      <c r="D805" s="28"/>
      <c r="E805" s="28"/>
      <c r="F805" s="28"/>
      <c r="G805" s="28"/>
      <c r="H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c r="FY805" s="28"/>
      <c r="FZ805" s="28"/>
      <c r="GA805" s="28"/>
      <c r="GB805" s="28"/>
      <c r="GC805" s="28"/>
      <c r="GD805" s="28"/>
      <c r="GE805" s="28"/>
      <c r="GF805" s="28"/>
      <c r="GG805" s="28"/>
      <c r="GH805" s="28"/>
      <c r="GI805" s="28"/>
      <c r="GJ805" s="28"/>
      <c r="GK805" s="28"/>
      <c r="GL805" s="28"/>
      <c r="GM805" s="28"/>
      <c r="GN805" s="28"/>
      <c r="GO805" s="28"/>
      <c r="GP805" s="28"/>
      <c r="GQ805" s="28"/>
      <c r="GR805" s="28"/>
      <c r="GS805" s="28"/>
      <c r="GT805" s="28"/>
      <c r="GU805" s="28"/>
      <c r="GV805" s="28"/>
      <c r="GW805" s="28"/>
      <c r="GX805" s="28"/>
      <c r="GY805" s="28"/>
      <c r="GZ805" s="28"/>
      <c r="HA805" s="28"/>
      <c r="HB805" s="28"/>
      <c r="HC805" s="28"/>
      <c r="HD805" s="28"/>
      <c r="HE805" s="28"/>
      <c r="HF805" s="28"/>
      <c r="HG805" s="28"/>
      <c r="HH805" s="28"/>
      <c r="HI805" s="28"/>
      <c r="HJ805" s="28"/>
      <c r="HK805" s="28"/>
      <c r="HL805" s="28"/>
      <c r="HM805" s="28"/>
      <c r="HN805" s="28"/>
      <c r="HO805" s="28"/>
      <c r="HP805" s="28"/>
      <c r="HQ805" s="28"/>
      <c r="HR805" s="28"/>
      <c r="HS805" s="28"/>
      <c r="HT805" s="28"/>
      <c r="HU805" s="28"/>
      <c r="HV805" s="28"/>
      <c r="HW805" s="28"/>
      <c r="HX805" s="28"/>
      <c r="HY805" s="28"/>
      <c r="HZ805" s="28"/>
      <c r="IA805" s="28"/>
      <c r="IB805" s="28"/>
      <c r="IC805" s="28"/>
      <c r="ID805" s="28"/>
      <c r="IE805" s="28"/>
      <c r="IF805" s="28"/>
      <c r="IG805" s="28"/>
      <c r="IH805" s="28"/>
      <c r="II805" s="28"/>
      <c r="IJ805" s="28"/>
      <c r="IK805" s="28"/>
      <c r="IL805" s="28"/>
      <c r="IM805" s="28"/>
      <c r="IN805" s="28"/>
      <c r="IO805" s="28"/>
      <c r="IP805" s="28"/>
      <c r="IQ805" s="28"/>
      <c r="IR805" s="28"/>
    </row>
    <row r="806" spans="2:252" x14ac:dyDescent="0.25">
      <c r="B806" s="28"/>
      <c r="C806" s="28"/>
      <c r="D806" s="28"/>
      <c r="E806" s="28"/>
      <c r="F806" s="28"/>
      <c r="G806" s="28"/>
      <c r="H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c r="FY806" s="28"/>
      <c r="FZ806" s="28"/>
      <c r="GA806" s="28"/>
      <c r="GB806" s="28"/>
      <c r="GC806" s="28"/>
      <c r="GD806" s="28"/>
      <c r="GE806" s="28"/>
      <c r="GF806" s="28"/>
      <c r="GG806" s="28"/>
      <c r="GH806" s="28"/>
      <c r="GI806" s="28"/>
      <c r="GJ806" s="28"/>
      <c r="GK806" s="28"/>
      <c r="GL806" s="28"/>
      <c r="GM806" s="28"/>
      <c r="GN806" s="28"/>
      <c r="GO806" s="28"/>
      <c r="GP806" s="28"/>
      <c r="GQ806" s="28"/>
      <c r="GR806" s="28"/>
      <c r="GS806" s="28"/>
      <c r="GT806" s="28"/>
      <c r="GU806" s="28"/>
      <c r="GV806" s="28"/>
      <c r="GW806" s="28"/>
      <c r="GX806" s="28"/>
      <c r="GY806" s="28"/>
      <c r="GZ806" s="28"/>
      <c r="HA806" s="28"/>
      <c r="HB806" s="28"/>
      <c r="HC806" s="28"/>
      <c r="HD806" s="28"/>
      <c r="HE806" s="28"/>
      <c r="HF806" s="28"/>
      <c r="HG806" s="28"/>
      <c r="HH806" s="28"/>
      <c r="HI806" s="28"/>
      <c r="HJ806" s="28"/>
      <c r="HK806" s="28"/>
      <c r="HL806" s="28"/>
      <c r="HM806" s="28"/>
      <c r="HN806" s="28"/>
      <c r="HO806" s="28"/>
      <c r="HP806" s="28"/>
      <c r="HQ806" s="28"/>
      <c r="HR806" s="28"/>
      <c r="HS806" s="28"/>
      <c r="HT806" s="28"/>
      <c r="HU806" s="28"/>
      <c r="HV806" s="28"/>
      <c r="HW806" s="28"/>
      <c r="HX806" s="28"/>
      <c r="HY806" s="28"/>
      <c r="HZ806" s="28"/>
      <c r="IA806" s="28"/>
      <c r="IB806" s="28"/>
      <c r="IC806" s="28"/>
      <c r="ID806" s="28"/>
      <c r="IE806" s="28"/>
      <c r="IF806" s="28"/>
      <c r="IG806" s="28"/>
      <c r="IH806" s="28"/>
      <c r="II806" s="28"/>
      <c r="IJ806" s="28"/>
      <c r="IK806" s="28"/>
      <c r="IL806" s="28"/>
      <c r="IM806" s="28"/>
      <c r="IN806" s="28"/>
      <c r="IO806" s="28"/>
      <c r="IP806" s="28"/>
      <c r="IQ806" s="28"/>
      <c r="IR806" s="28"/>
    </row>
    <row r="807" spans="2:252" x14ac:dyDescent="0.25">
      <c r="B807" s="28"/>
      <c r="C807" s="28"/>
      <c r="D807" s="28"/>
      <c r="E807" s="28"/>
      <c r="F807" s="28"/>
      <c r="G807" s="28"/>
      <c r="H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c r="FY807" s="28"/>
      <c r="FZ807" s="28"/>
      <c r="GA807" s="28"/>
      <c r="GB807" s="28"/>
      <c r="GC807" s="28"/>
      <c r="GD807" s="28"/>
      <c r="GE807" s="28"/>
      <c r="GF807" s="28"/>
      <c r="GG807" s="28"/>
      <c r="GH807" s="28"/>
      <c r="GI807" s="28"/>
      <c r="GJ807" s="28"/>
      <c r="GK807" s="28"/>
      <c r="GL807" s="28"/>
      <c r="GM807" s="28"/>
      <c r="GN807" s="28"/>
      <c r="GO807" s="28"/>
      <c r="GP807" s="28"/>
      <c r="GQ807" s="28"/>
      <c r="GR807" s="28"/>
      <c r="GS807" s="28"/>
      <c r="GT807" s="28"/>
      <c r="GU807" s="28"/>
      <c r="GV807" s="28"/>
      <c r="GW807" s="28"/>
      <c r="GX807" s="28"/>
      <c r="GY807" s="28"/>
      <c r="GZ807" s="28"/>
      <c r="HA807" s="28"/>
      <c r="HB807" s="28"/>
      <c r="HC807" s="28"/>
      <c r="HD807" s="28"/>
      <c r="HE807" s="28"/>
      <c r="HF807" s="28"/>
      <c r="HG807" s="28"/>
      <c r="HH807" s="28"/>
      <c r="HI807" s="28"/>
      <c r="HJ807" s="28"/>
      <c r="HK807" s="28"/>
      <c r="HL807" s="28"/>
      <c r="HM807" s="28"/>
      <c r="HN807" s="28"/>
      <c r="HO807" s="28"/>
      <c r="HP807" s="28"/>
      <c r="HQ807" s="28"/>
      <c r="HR807" s="28"/>
      <c r="HS807" s="28"/>
      <c r="HT807" s="28"/>
      <c r="HU807" s="28"/>
      <c r="HV807" s="28"/>
      <c r="HW807" s="28"/>
      <c r="HX807" s="28"/>
      <c r="HY807" s="28"/>
      <c r="HZ807" s="28"/>
      <c r="IA807" s="28"/>
      <c r="IB807" s="28"/>
      <c r="IC807" s="28"/>
      <c r="ID807" s="28"/>
      <c r="IE807" s="28"/>
      <c r="IF807" s="28"/>
      <c r="IG807" s="28"/>
      <c r="IH807" s="28"/>
      <c r="II807" s="28"/>
      <c r="IJ807" s="28"/>
      <c r="IK807" s="28"/>
      <c r="IL807" s="28"/>
      <c r="IM807" s="28"/>
      <c r="IN807" s="28"/>
      <c r="IO807" s="28"/>
      <c r="IP807" s="28"/>
      <c r="IQ807" s="28"/>
      <c r="IR807" s="28"/>
    </row>
    <row r="808" spans="2:252" x14ac:dyDescent="0.25">
      <c r="B808" s="28"/>
      <c r="C808" s="28"/>
      <c r="D808" s="28"/>
      <c r="E808" s="28"/>
      <c r="F808" s="28"/>
      <c r="G808" s="28"/>
      <c r="H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c r="FY808" s="28"/>
      <c r="FZ808" s="28"/>
      <c r="GA808" s="28"/>
      <c r="GB808" s="28"/>
      <c r="GC808" s="28"/>
      <c r="GD808" s="28"/>
      <c r="GE808" s="28"/>
      <c r="GF808" s="28"/>
      <c r="GG808" s="28"/>
      <c r="GH808" s="28"/>
      <c r="GI808" s="28"/>
      <c r="GJ808" s="28"/>
      <c r="GK808" s="28"/>
      <c r="GL808" s="28"/>
      <c r="GM808" s="28"/>
      <c r="GN808" s="28"/>
      <c r="GO808" s="28"/>
      <c r="GP808" s="28"/>
      <c r="GQ808" s="28"/>
      <c r="GR808" s="28"/>
      <c r="GS808" s="28"/>
      <c r="GT808" s="28"/>
      <c r="GU808" s="28"/>
      <c r="GV808" s="28"/>
      <c r="GW808" s="28"/>
      <c r="GX808" s="28"/>
      <c r="GY808" s="28"/>
      <c r="GZ808" s="28"/>
      <c r="HA808" s="28"/>
      <c r="HB808" s="28"/>
      <c r="HC808" s="28"/>
      <c r="HD808" s="28"/>
      <c r="HE808" s="28"/>
      <c r="HF808" s="28"/>
      <c r="HG808" s="28"/>
      <c r="HH808" s="28"/>
      <c r="HI808" s="28"/>
      <c r="HJ808" s="28"/>
      <c r="HK808" s="28"/>
      <c r="HL808" s="28"/>
      <c r="HM808" s="28"/>
      <c r="HN808" s="28"/>
      <c r="HO808" s="28"/>
      <c r="HP808" s="28"/>
      <c r="HQ808" s="28"/>
      <c r="HR808" s="28"/>
      <c r="HS808" s="28"/>
      <c r="HT808" s="28"/>
      <c r="HU808" s="28"/>
      <c r="HV808" s="28"/>
      <c r="HW808" s="28"/>
      <c r="HX808" s="28"/>
      <c r="HY808" s="28"/>
      <c r="HZ808" s="28"/>
      <c r="IA808" s="28"/>
      <c r="IB808" s="28"/>
      <c r="IC808" s="28"/>
      <c r="ID808" s="28"/>
      <c r="IE808" s="28"/>
      <c r="IF808" s="28"/>
      <c r="IG808" s="28"/>
      <c r="IH808" s="28"/>
      <c r="II808" s="28"/>
      <c r="IJ808" s="28"/>
      <c r="IK808" s="28"/>
      <c r="IL808" s="28"/>
      <c r="IM808" s="28"/>
      <c r="IN808" s="28"/>
      <c r="IO808" s="28"/>
      <c r="IP808" s="28"/>
      <c r="IQ808" s="28"/>
      <c r="IR808" s="28"/>
    </row>
    <row r="809" spans="2:252" x14ac:dyDescent="0.25">
      <c r="B809" s="28"/>
      <c r="C809" s="28"/>
      <c r="D809" s="28"/>
      <c r="E809" s="28"/>
      <c r="F809" s="28"/>
      <c r="G809" s="28"/>
      <c r="H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c r="FY809" s="28"/>
      <c r="FZ809" s="28"/>
      <c r="GA809" s="28"/>
      <c r="GB809" s="28"/>
      <c r="GC809" s="28"/>
      <c r="GD809" s="28"/>
      <c r="GE809" s="28"/>
      <c r="GF809" s="28"/>
      <c r="GG809" s="28"/>
      <c r="GH809" s="28"/>
      <c r="GI809" s="28"/>
      <c r="GJ809" s="28"/>
      <c r="GK809" s="28"/>
      <c r="GL809" s="28"/>
      <c r="GM809" s="28"/>
      <c r="GN809" s="28"/>
      <c r="GO809" s="28"/>
      <c r="GP809" s="28"/>
      <c r="GQ809" s="28"/>
      <c r="GR809" s="28"/>
      <c r="GS809" s="28"/>
      <c r="GT809" s="28"/>
      <c r="GU809" s="28"/>
      <c r="GV809" s="28"/>
      <c r="GW809" s="28"/>
      <c r="GX809" s="28"/>
      <c r="GY809" s="28"/>
      <c r="GZ809" s="28"/>
      <c r="HA809" s="28"/>
      <c r="HB809" s="28"/>
      <c r="HC809" s="28"/>
      <c r="HD809" s="28"/>
      <c r="HE809" s="28"/>
      <c r="HF809" s="28"/>
      <c r="HG809" s="28"/>
      <c r="HH809" s="28"/>
      <c r="HI809" s="28"/>
      <c r="HJ809" s="28"/>
      <c r="HK809" s="28"/>
      <c r="HL809" s="28"/>
      <c r="HM809" s="28"/>
      <c r="HN809" s="28"/>
      <c r="HO809" s="28"/>
      <c r="HP809" s="28"/>
      <c r="HQ809" s="28"/>
      <c r="HR809" s="28"/>
      <c r="HS809" s="28"/>
      <c r="HT809" s="28"/>
      <c r="HU809" s="28"/>
      <c r="HV809" s="28"/>
      <c r="HW809" s="28"/>
      <c r="HX809" s="28"/>
      <c r="HY809" s="28"/>
      <c r="HZ809" s="28"/>
      <c r="IA809" s="28"/>
      <c r="IB809" s="28"/>
      <c r="IC809" s="28"/>
      <c r="ID809" s="28"/>
      <c r="IE809" s="28"/>
      <c r="IF809" s="28"/>
      <c r="IG809" s="28"/>
      <c r="IH809" s="28"/>
      <c r="II809" s="28"/>
      <c r="IJ809" s="28"/>
      <c r="IK809" s="28"/>
      <c r="IL809" s="28"/>
      <c r="IM809" s="28"/>
      <c r="IN809" s="28"/>
      <c r="IO809" s="28"/>
      <c r="IP809" s="28"/>
      <c r="IQ809" s="28"/>
      <c r="IR809" s="28"/>
    </row>
    <row r="810" spans="2:252" x14ac:dyDescent="0.25">
      <c r="B810" s="28"/>
      <c r="C810" s="28"/>
      <c r="D810" s="28"/>
      <c r="E810" s="28"/>
      <c r="F810" s="28"/>
      <c r="G810" s="28"/>
      <c r="H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c r="FY810" s="28"/>
      <c r="FZ810" s="28"/>
      <c r="GA810" s="28"/>
      <c r="GB810" s="28"/>
      <c r="GC810" s="28"/>
      <c r="GD810" s="28"/>
      <c r="GE810" s="28"/>
      <c r="GF810" s="28"/>
      <c r="GG810" s="28"/>
      <c r="GH810" s="28"/>
      <c r="GI810" s="28"/>
      <c r="GJ810" s="28"/>
      <c r="GK810" s="28"/>
      <c r="GL810" s="28"/>
      <c r="GM810" s="28"/>
      <c r="GN810" s="28"/>
      <c r="GO810" s="28"/>
      <c r="GP810" s="28"/>
      <c r="GQ810" s="28"/>
      <c r="GR810" s="28"/>
      <c r="GS810" s="28"/>
      <c r="GT810" s="28"/>
      <c r="GU810" s="28"/>
      <c r="GV810" s="28"/>
      <c r="GW810" s="28"/>
      <c r="GX810" s="28"/>
      <c r="GY810" s="28"/>
      <c r="GZ810" s="28"/>
      <c r="HA810" s="28"/>
      <c r="HB810" s="28"/>
      <c r="HC810" s="28"/>
      <c r="HD810" s="28"/>
      <c r="HE810" s="28"/>
      <c r="HF810" s="28"/>
      <c r="HG810" s="28"/>
      <c r="HH810" s="28"/>
      <c r="HI810" s="28"/>
      <c r="HJ810" s="28"/>
      <c r="HK810" s="28"/>
      <c r="HL810" s="28"/>
      <c r="HM810" s="28"/>
      <c r="HN810" s="28"/>
      <c r="HO810" s="28"/>
      <c r="HP810" s="28"/>
      <c r="HQ810" s="28"/>
      <c r="HR810" s="28"/>
      <c r="HS810" s="28"/>
      <c r="HT810" s="28"/>
      <c r="HU810" s="28"/>
      <c r="HV810" s="28"/>
      <c r="HW810" s="28"/>
      <c r="HX810" s="28"/>
      <c r="HY810" s="28"/>
      <c r="HZ810" s="28"/>
      <c r="IA810" s="28"/>
      <c r="IB810" s="28"/>
      <c r="IC810" s="28"/>
      <c r="ID810" s="28"/>
      <c r="IE810" s="28"/>
      <c r="IF810" s="28"/>
      <c r="IG810" s="28"/>
      <c r="IH810" s="28"/>
      <c r="II810" s="28"/>
      <c r="IJ810" s="28"/>
      <c r="IK810" s="28"/>
      <c r="IL810" s="28"/>
      <c r="IM810" s="28"/>
      <c r="IN810" s="28"/>
      <c r="IO810" s="28"/>
      <c r="IP810" s="28"/>
      <c r="IQ810" s="28"/>
      <c r="IR810" s="28"/>
    </row>
    <row r="811" spans="2:252" x14ac:dyDescent="0.25">
      <c r="B811" s="28"/>
      <c r="C811" s="28"/>
      <c r="D811" s="28"/>
      <c r="E811" s="28"/>
      <c r="F811" s="28"/>
      <c r="G811" s="28"/>
      <c r="H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c r="FY811" s="28"/>
      <c r="FZ811" s="28"/>
      <c r="GA811" s="28"/>
      <c r="GB811" s="28"/>
      <c r="GC811" s="28"/>
      <c r="GD811" s="28"/>
      <c r="GE811" s="28"/>
      <c r="GF811" s="28"/>
      <c r="GG811" s="28"/>
      <c r="GH811" s="28"/>
      <c r="GI811" s="28"/>
      <c r="GJ811" s="28"/>
      <c r="GK811" s="28"/>
      <c r="GL811" s="28"/>
      <c r="GM811" s="28"/>
      <c r="GN811" s="28"/>
      <c r="GO811" s="28"/>
      <c r="GP811" s="28"/>
      <c r="GQ811" s="28"/>
      <c r="GR811" s="28"/>
      <c r="GS811" s="28"/>
      <c r="GT811" s="28"/>
      <c r="GU811" s="28"/>
      <c r="GV811" s="28"/>
      <c r="GW811" s="28"/>
      <c r="GX811" s="28"/>
      <c r="GY811" s="28"/>
      <c r="GZ811" s="28"/>
      <c r="HA811" s="28"/>
      <c r="HB811" s="28"/>
      <c r="HC811" s="28"/>
      <c r="HD811" s="28"/>
      <c r="HE811" s="28"/>
      <c r="HF811" s="28"/>
      <c r="HG811" s="28"/>
      <c r="HH811" s="28"/>
      <c r="HI811" s="28"/>
      <c r="HJ811" s="28"/>
      <c r="HK811" s="28"/>
      <c r="HL811" s="28"/>
      <c r="HM811" s="28"/>
      <c r="HN811" s="28"/>
      <c r="HO811" s="28"/>
      <c r="HP811" s="28"/>
      <c r="HQ811" s="28"/>
      <c r="HR811" s="28"/>
      <c r="HS811" s="28"/>
      <c r="HT811" s="28"/>
      <c r="HU811" s="28"/>
      <c r="HV811" s="28"/>
      <c r="HW811" s="28"/>
      <c r="HX811" s="28"/>
      <c r="HY811" s="28"/>
      <c r="HZ811" s="28"/>
      <c r="IA811" s="28"/>
      <c r="IB811" s="28"/>
      <c r="IC811" s="28"/>
      <c r="ID811" s="28"/>
      <c r="IE811" s="28"/>
      <c r="IF811" s="28"/>
      <c r="IG811" s="28"/>
      <c r="IH811" s="28"/>
      <c r="II811" s="28"/>
      <c r="IJ811" s="28"/>
      <c r="IK811" s="28"/>
      <c r="IL811" s="28"/>
      <c r="IM811" s="28"/>
      <c r="IN811" s="28"/>
      <c r="IO811" s="28"/>
      <c r="IP811" s="28"/>
      <c r="IQ811" s="28"/>
      <c r="IR811" s="28"/>
    </row>
    <row r="812" spans="2:252" x14ac:dyDescent="0.25">
      <c r="B812" s="28"/>
      <c r="C812" s="28"/>
      <c r="D812" s="28"/>
      <c r="E812" s="28"/>
      <c r="F812" s="28"/>
      <c r="G812" s="28"/>
      <c r="H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c r="FY812" s="28"/>
      <c r="FZ812" s="28"/>
      <c r="GA812" s="28"/>
      <c r="GB812" s="28"/>
      <c r="GC812" s="28"/>
      <c r="GD812" s="28"/>
      <c r="GE812" s="28"/>
      <c r="GF812" s="28"/>
      <c r="GG812" s="28"/>
      <c r="GH812" s="28"/>
      <c r="GI812" s="28"/>
      <c r="GJ812" s="28"/>
      <c r="GK812" s="28"/>
      <c r="GL812" s="28"/>
      <c r="GM812" s="28"/>
      <c r="GN812" s="28"/>
      <c r="GO812" s="28"/>
      <c r="GP812" s="28"/>
      <c r="GQ812" s="28"/>
      <c r="GR812" s="28"/>
      <c r="GS812" s="28"/>
      <c r="GT812" s="28"/>
      <c r="GU812" s="28"/>
      <c r="GV812" s="28"/>
      <c r="GW812" s="28"/>
      <c r="GX812" s="28"/>
      <c r="GY812" s="28"/>
      <c r="GZ812" s="28"/>
      <c r="HA812" s="28"/>
      <c r="HB812" s="28"/>
      <c r="HC812" s="28"/>
      <c r="HD812" s="28"/>
      <c r="HE812" s="28"/>
      <c r="HF812" s="28"/>
      <c r="HG812" s="28"/>
      <c r="HH812" s="28"/>
      <c r="HI812" s="28"/>
      <c r="HJ812" s="28"/>
      <c r="HK812" s="28"/>
      <c r="HL812" s="28"/>
      <c r="HM812" s="28"/>
      <c r="HN812" s="28"/>
      <c r="HO812" s="28"/>
      <c r="HP812" s="28"/>
      <c r="HQ812" s="28"/>
      <c r="HR812" s="28"/>
      <c r="HS812" s="28"/>
      <c r="HT812" s="28"/>
      <c r="HU812" s="28"/>
      <c r="HV812" s="28"/>
      <c r="HW812" s="28"/>
      <c r="HX812" s="28"/>
      <c r="HY812" s="28"/>
      <c r="HZ812" s="28"/>
      <c r="IA812" s="28"/>
      <c r="IB812" s="28"/>
      <c r="IC812" s="28"/>
      <c r="ID812" s="28"/>
      <c r="IE812" s="28"/>
      <c r="IF812" s="28"/>
      <c r="IG812" s="28"/>
      <c r="IH812" s="28"/>
      <c r="II812" s="28"/>
      <c r="IJ812" s="28"/>
      <c r="IK812" s="28"/>
      <c r="IL812" s="28"/>
      <c r="IM812" s="28"/>
      <c r="IN812" s="28"/>
      <c r="IO812" s="28"/>
      <c r="IP812" s="28"/>
      <c r="IQ812" s="28"/>
      <c r="IR812" s="28"/>
    </row>
    <row r="813" spans="2:252" x14ac:dyDescent="0.25">
      <c r="B813" s="28"/>
      <c r="C813" s="28"/>
      <c r="D813" s="28"/>
      <c r="E813" s="28"/>
      <c r="F813" s="28"/>
      <c r="G813" s="28"/>
      <c r="H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c r="FY813" s="28"/>
      <c r="FZ813" s="28"/>
      <c r="GA813" s="28"/>
      <c r="GB813" s="28"/>
      <c r="GC813" s="28"/>
      <c r="GD813" s="28"/>
      <c r="GE813" s="28"/>
      <c r="GF813" s="28"/>
      <c r="GG813" s="28"/>
      <c r="GH813" s="28"/>
      <c r="GI813" s="28"/>
      <c r="GJ813" s="28"/>
      <c r="GK813" s="28"/>
      <c r="GL813" s="28"/>
      <c r="GM813" s="28"/>
      <c r="GN813" s="28"/>
      <c r="GO813" s="28"/>
      <c r="GP813" s="28"/>
      <c r="GQ813" s="28"/>
      <c r="GR813" s="28"/>
      <c r="GS813" s="28"/>
      <c r="GT813" s="28"/>
      <c r="GU813" s="28"/>
      <c r="GV813" s="28"/>
      <c r="GW813" s="28"/>
      <c r="GX813" s="28"/>
      <c r="GY813" s="28"/>
      <c r="GZ813" s="28"/>
      <c r="HA813" s="28"/>
      <c r="HB813" s="28"/>
      <c r="HC813" s="28"/>
      <c r="HD813" s="28"/>
      <c r="HE813" s="28"/>
      <c r="HF813" s="28"/>
      <c r="HG813" s="28"/>
      <c r="HH813" s="28"/>
      <c r="HI813" s="28"/>
      <c r="HJ813" s="28"/>
      <c r="HK813" s="28"/>
      <c r="HL813" s="28"/>
      <c r="HM813" s="28"/>
      <c r="HN813" s="28"/>
      <c r="HO813" s="28"/>
      <c r="HP813" s="28"/>
      <c r="HQ813" s="28"/>
      <c r="HR813" s="28"/>
      <c r="HS813" s="28"/>
      <c r="HT813" s="28"/>
      <c r="HU813" s="28"/>
      <c r="HV813" s="28"/>
      <c r="HW813" s="28"/>
      <c r="HX813" s="28"/>
      <c r="HY813" s="28"/>
      <c r="HZ813" s="28"/>
      <c r="IA813" s="28"/>
      <c r="IB813" s="28"/>
      <c r="IC813" s="28"/>
      <c r="ID813" s="28"/>
      <c r="IE813" s="28"/>
      <c r="IF813" s="28"/>
      <c r="IG813" s="28"/>
      <c r="IH813" s="28"/>
      <c r="II813" s="28"/>
      <c r="IJ813" s="28"/>
      <c r="IK813" s="28"/>
      <c r="IL813" s="28"/>
      <c r="IM813" s="28"/>
      <c r="IN813" s="28"/>
      <c r="IO813" s="28"/>
      <c r="IP813" s="28"/>
      <c r="IQ813" s="28"/>
      <c r="IR813" s="28"/>
    </row>
    <row r="814" spans="2:252" x14ac:dyDescent="0.25">
      <c r="B814" s="28"/>
      <c r="C814" s="28"/>
      <c r="D814" s="28"/>
      <c r="E814" s="28"/>
      <c r="F814" s="28"/>
      <c r="G814" s="28"/>
      <c r="H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c r="FY814" s="28"/>
      <c r="FZ814" s="28"/>
      <c r="GA814" s="28"/>
      <c r="GB814" s="28"/>
      <c r="GC814" s="28"/>
      <c r="GD814" s="28"/>
      <c r="GE814" s="28"/>
      <c r="GF814" s="28"/>
      <c r="GG814" s="28"/>
      <c r="GH814" s="28"/>
      <c r="GI814" s="28"/>
      <c r="GJ814" s="28"/>
      <c r="GK814" s="28"/>
      <c r="GL814" s="28"/>
      <c r="GM814" s="28"/>
      <c r="GN814" s="28"/>
      <c r="GO814" s="28"/>
      <c r="GP814" s="28"/>
      <c r="GQ814" s="28"/>
      <c r="GR814" s="28"/>
      <c r="GS814" s="28"/>
      <c r="GT814" s="28"/>
      <c r="GU814" s="28"/>
      <c r="GV814" s="28"/>
      <c r="GW814" s="28"/>
      <c r="GX814" s="28"/>
      <c r="GY814" s="28"/>
      <c r="GZ814" s="28"/>
      <c r="HA814" s="28"/>
      <c r="HB814" s="28"/>
      <c r="HC814" s="28"/>
      <c r="HD814" s="28"/>
      <c r="HE814" s="28"/>
      <c r="HF814" s="28"/>
      <c r="HG814" s="28"/>
      <c r="HH814" s="28"/>
      <c r="HI814" s="28"/>
      <c r="HJ814" s="28"/>
      <c r="HK814" s="28"/>
      <c r="HL814" s="28"/>
      <c r="HM814" s="28"/>
      <c r="HN814" s="28"/>
      <c r="HO814" s="28"/>
      <c r="HP814" s="28"/>
      <c r="HQ814" s="28"/>
      <c r="HR814" s="28"/>
      <c r="HS814" s="28"/>
      <c r="HT814" s="28"/>
      <c r="HU814" s="28"/>
      <c r="HV814" s="28"/>
      <c r="HW814" s="28"/>
      <c r="HX814" s="28"/>
      <c r="HY814" s="28"/>
      <c r="HZ814" s="28"/>
      <c r="IA814" s="28"/>
      <c r="IB814" s="28"/>
      <c r="IC814" s="28"/>
      <c r="ID814" s="28"/>
      <c r="IE814" s="28"/>
      <c r="IF814" s="28"/>
      <c r="IG814" s="28"/>
      <c r="IH814" s="28"/>
      <c r="II814" s="28"/>
      <c r="IJ814" s="28"/>
      <c r="IK814" s="28"/>
      <c r="IL814" s="28"/>
      <c r="IM814" s="28"/>
      <c r="IN814" s="28"/>
      <c r="IO814" s="28"/>
      <c r="IP814" s="28"/>
      <c r="IQ814" s="28"/>
      <c r="IR814" s="28"/>
    </row>
    <row r="815" spans="2:252" x14ac:dyDescent="0.25">
      <c r="B815" s="28"/>
      <c r="C815" s="28"/>
      <c r="D815" s="28"/>
      <c r="E815" s="28"/>
      <c r="F815" s="28"/>
      <c r="G815" s="28"/>
      <c r="H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c r="FY815" s="28"/>
      <c r="FZ815" s="28"/>
      <c r="GA815" s="28"/>
      <c r="GB815" s="28"/>
      <c r="GC815" s="28"/>
      <c r="GD815" s="28"/>
      <c r="GE815" s="28"/>
      <c r="GF815" s="28"/>
      <c r="GG815" s="28"/>
      <c r="GH815" s="28"/>
      <c r="GI815" s="28"/>
      <c r="GJ815" s="28"/>
      <c r="GK815" s="28"/>
      <c r="GL815" s="28"/>
      <c r="GM815" s="28"/>
      <c r="GN815" s="28"/>
      <c r="GO815" s="28"/>
      <c r="GP815" s="28"/>
      <c r="GQ815" s="28"/>
      <c r="GR815" s="28"/>
      <c r="GS815" s="28"/>
      <c r="GT815" s="28"/>
      <c r="GU815" s="28"/>
      <c r="GV815" s="28"/>
      <c r="GW815" s="28"/>
      <c r="GX815" s="28"/>
      <c r="GY815" s="28"/>
      <c r="GZ815" s="28"/>
      <c r="HA815" s="28"/>
      <c r="HB815" s="28"/>
      <c r="HC815" s="28"/>
      <c r="HD815" s="28"/>
      <c r="HE815" s="28"/>
      <c r="HF815" s="28"/>
      <c r="HG815" s="28"/>
      <c r="HH815" s="28"/>
      <c r="HI815" s="28"/>
      <c r="HJ815" s="28"/>
      <c r="HK815" s="28"/>
      <c r="HL815" s="28"/>
      <c r="HM815" s="28"/>
      <c r="HN815" s="28"/>
      <c r="HO815" s="28"/>
      <c r="HP815" s="28"/>
      <c r="HQ815" s="28"/>
      <c r="HR815" s="28"/>
      <c r="HS815" s="28"/>
      <c r="HT815" s="28"/>
      <c r="HU815" s="28"/>
      <c r="HV815" s="28"/>
      <c r="HW815" s="28"/>
      <c r="HX815" s="28"/>
      <c r="HY815" s="28"/>
      <c r="HZ815" s="28"/>
      <c r="IA815" s="28"/>
      <c r="IB815" s="28"/>
      <c r="IC815" s="28"/>
      <c r="ID815" s="28"/>
      <c r="IE815" s="28"/>
      <c r="IF815" s="28"/>
      <c r="IG815" s="28"/>
      <c r="IH815" s="28"/>
      <c r="II815" s="28"/>
      <c r="IJ815" s="28"/>
      <c r="IK815" s="28"/>
      <c r="IL815" s="28"/>
      <c r="IM815" s="28"/>
      <c r="IN815" s="28"/>
      <c r="IO815" s="28"/>
      <c r="IP815" s="28"/>
      <c r="IQ815" s="28"/>
      <c r="IR815" s="28"/>
    </row>
    <row r="816" spans="2:252" x14ac:dyDescent="0.25">
      <c r="B816" s="28"/>
      <c r="C816" s="28"/>
      <c r="D816" s="28"/>
      <c r="E816" s="28"/>
      <c r="F816" s="28"/>
      <c r="G816" s="28"/>
      <c r="H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c r="FY816" s="28"/>
      <c r="FZ816" s="28"/>
      <c r="GA816" s="28"/>
      <c r="GB816" s="28"/>
      <c r="GC816" s="28"/>
      <c r="GD816" s="28"/>
      <c r="GE816" s="28"/>
      <c r="GF816" s="28"/>
      <c r="GG816" s="28"/>
      <c r="GH816" s="28"/>
      <c r="GI816" s="28"/>
      <c r="GJ816" s="28"/>
      <c r="GK816" s="28"/>
      <c r="GL816" s="28"/>
      <c r="GM816" s="28"/>
      <c r="GN816" s="28"/>
      <c r="GO816" s="28"/>
      <c r="GP816" s="28"/>
      <c r="GQ816" s="28"/>
      <c r="GR816" s="28"/>
      <c r="GS816" s="28"/>
      <c r="GT816" s="28"/>
      <c r="GU816" s="28"/>
      <c r="GV816" s="28"/>
      <c r="GW816" s="28"/>
      <c r="GX816" s="28"/>
      <c r="GY816" s="28"/>
      <c r="GZ816" s="28"/>
      <c r="HA816" s="28"/>
      <c r="HB816" s="28"/>
      <c r="HC816" s="28"/>
      <c r="HD816" s="28"/>
      <c r="HE816" s="28"/>
      <c r="HF816" s="28"/>
      <c r="HG816" s="28"/>
      <c r="HH816" s="28"/>
      <c r="HI816" s="28"/>
      <c r="HJ816" s="28"/>
      <c r="HK816" s="28"/>
      <c r="HL816" s="28"/>
      <c r="HM816" s="28"/>
      <c r="HN816" s="28"/>
      <c r="HO816" s="28"/>
      <c r="HP816" s="28"/>
      <c r="HQ816" s="28"/>
      <c r="HR816" s="28"/>
      <c r="HS816" s="28"/>
      <c r="HT816" s="28"/>
      <c r="HU816" s="28"/>
      <c r="HV816" s="28"/>
      <c r="HW816" s="28"/>
      <c r="HX816" s="28"/>
      <c r="HY816" s="28"/>
      <c r="HZ816" s="28"/>
      <c r="IA816" s="28"/>
      <c r="IB816" s="28"/>
      <c r="IC816" s="28"/>
      <c r="ID816" s="28"/>
      <c r="IE816" s="28"/>
      <c r="IF816" s="28"/>
      <c r="IG816" s="28"/>
      <c r="IH816" s="28"/>
      <c r="II816" s="28"/>
      <c r="IJ816" s="28"/>
      <c r="IK816" s="28"/>
      <c r="IL816" s="28"/>
      <c r="IM816" s="28"/>
      <c r="IN816" s="28"/>
      <c r="IO816" s="28"/>
      <c r="IP816" s="28"/>
      <c r="IQ816" s="28"/>
      <c r="IR816" s="28"/>
    </row>
    <row r="817" spans="2:252" x14ac:dyDescent="0.25">
      <c r="B817" s="28"/>
      <c r="C817" s="28"/>
      <c r="D817" s="28"/>
      <c r="E817" s="28"/>
      <c r="F817" s="28"/>
      <c r="G817" s="28"/>
      <c r="H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c r="FY817" s="28"/>
      <c r="FZ817" s="28"/>
      <c r="GA817" s="28"/>
      <c r="GB817" s="28"/>
      <c r="GC817" s="28"/>
      <c r="GD817" s="28"/>
      <c r="GE817" s="28"/>
      <c r="GF817" s="28"/>
      <c r="GG817" s="28"/>
      <c r="GH817" s="28"/>
      <c r="GI817" s="28"/>
      <c r="GJ817" s="28"/>
      <c r="GK817" s="28"/>
      <c r="GL817" s="28"/>
      <c r="GM817" s="28"/>
      <c r="GN817" s="28"/>
      <c r="GO817" s="28"/>
      <c r="GP817" s="28"/>
      <c r="GQ817" s="28"/>
      <c r="GR817" s="28"/>
      <c r="GS817" s="28"/>
      <c r="GT817" s="28"/>
      <c r="GU817" s="28"/>
      <c r="GV817" s="28"/>
      <c r="GW817" s="28"/>
      <c r="GX817" s="28"/>
      <c r="GY817" s="28"/>
      <c r="GZ817" s="28"/>
      <c r="HA817" s="28"/>
      <c r="HB817" s="28"/>
      <c r="HC817" s="28"/>
      <c r="HD817" s="28"/>
      <c r="HE817" s="28"/>
      <c r="HF817" s="28"/>
      <c r="HG817" s="28"/>
      <c r="HH817" s="28"/>
      <c r="HI817" s="28"/>
      <c r="HJ817" s="28"/>
      <c r="HK817" s="28"/>
      <c r="HL817" s="28"/>
      <c r="HM817" s="28"/>
      <c r="HN817" s="28"/>
      <c r="HO817" s="28"/>
      <c r="HP817" s="28"/>
      <c r="HQ817" s="28"/>
      <c r="HR817" s="28"/>
      <c r="HS817" s="28"/>
      <c r="HT817" s="28"/>
      <c r="HU817" s="28"/>
      <c r="HV817" s="28"/>
      <c r="HW817" s="28"/>
      <c r="HX817" s="28"/>
      <c r="HY817" s="28"/>
      <c r="HZ817" s="28"/>
      <c r="IA817" s="28"/>
      <c r="IB817" s="28"/>
      <c r="IC817" s="28"/>
      <c r="ID817" s="28"/>
      <c r="IE817" s="28"/>
      <c r="IF817" s="28"/>
      <c r="IG817" s="28"/>
      <c r="IH817" s="28"/>
      <c r="II817" s="28"/>
      <c r="IJ817" s="28"/>
      <c r="IK817" s="28"/>
      <c r="IL817" s="28"/>
      <c r="IM817" s="28"/>
      <c r="IN817" s="28"/>
      <c r="IO817" s="28"/>
      <c r="IP817" s="28"/>
      <c r="IQ817" s="28"/>
      <c r="IR817" s="28"/>
    </row>
    <row r="818" spans="2:252" x14ac:dyDescent="0.25">
      <c r="B818" s="28"/>
      <c r="C818" s="28"/>
      <c r="D818" s="28"/>
      <c r="E818" s="28"/>
      <c r="F818" s="28"/>
      <c r="G818" s="28"/>
      <c r="H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28"/>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row>
    <row r="819" spans="2:252" x14ac:dyDescent="0.25">
      <c r="B819" s="28"/>
      <c r="C819" s="28"/>
      <c r="D819" s="28"/>
      <c r="E819" s="28"/>
      <c r="F819" s="28"/>
      <c r="G819" s="28"/>
      <c r="H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c r="FY819" s="28"/>
      <c r="FZ819" s="28"/>
      <c r="GA819" s="28"/>
      <c r="GB819" s="28"/>
      <c r="GC819" s="28"/>
      <c r="GD819" s="28"/>
      <c r="GE819" s="28"/>
      <c r="GF819" s="28"/>
      <c r="GG819" s="28"/>
      <c r="GH819" s="28"/>
      <c r="GI819" s="28"/>
      <c r="GJ819" s="28"/>
      <c r="GK819" s="28"/>
      <c r="GL819" s="28"/>
      <c r="GM819" s="28"/>
      <c r="GN819" s="28"/>
      <c r="GO819" s="28"/>
      <c r="GP819" s="28"/>
      <c r="GQ819" s="28"/>
      <c r="GR819" s="28"/>
      <c r="GS819" s="28"/>
      <c r="GT819" s="28"/>
      <c r="GU819" s="28"/>
      <c r="GV819" s="28"/>
      <c r="GW819" s="28"/>
      <c r="GX819" s="28"/>
      <c r="GY819" s="28"/>
      <c r="GZ819" s="28"/>
      <c r="HA819" s="28"/>
      <c r="HB819" s="28"/>
      <c r="HC819" s="28"/>
      <c r="HD819" s="28"/>
      <c r="HE819" s="28"/>
      <c r="HF819" s="28"/>
      <c r="HG819" s="28"/>
      <c r="HH819" s="28"/>
      <c r="HI819" s="28"/>
      <c r="HJ819" s="28"/>
      <c r="HK819" s="28"/>
      <c r="HL819" s="28"/>
      <c r="HM819" s="28"/>
      <c r="HN819" s="28"/>
      <c r="HO819" s="28"/>
      <c r="HP819" s="28"/>
      <c r="HQ819" s="28"/>
      <c r="HR819" s="28"/>
      <c r="HS819" s="28"/>
      <c r="HT819" s="28"/>
      <c r="HU819" s="28"/>
      <c r="HV819" s="28"/>
      <c r="HW819" s="28"/>
      <c r="HX819" s="28"/>
      <c r="HY819" s="28"/>
      <c r="HZ819" s="28"/>
      <c r="IA819" s="28"/>
      <c r="IB819" s="28"/>
      <c r="IC819" s="28"/>
      <c r="ID819" s="28"/>
      <c r="IE819" s="28"/>
      <c r="IF819" s="28"/>
      <c r="IG819" s="28"/>
      <c r="IH819" s="28"/>
      <c r="II819" s="28"/>
      <c r="IJ819" s="28"/>
      <c r="IK819" s="28"/>
      <c r="IL819" s="28"/>
      <c r="IM819" s="28"/>
      <c r="IN819" s="28"/>
      <c r="IO819" s="28"/>
      <c r="IP819" s="28"/>
      <c r="IQ819" s="28"/>
      <c r="IR819" s="28"/>
    </row>
    <row r="820" spans="2:252" x14ac:dyDescent="0.25">
      <c r="B820" s="28"/>
      <c r="C820" s="28"/>
      <c r="D820" s="28"/>
      <c r="E820" s="28"/>
      <c r="F820" s="28"/>
      <c r="G820" s="28"/>
      <c r="H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28"/>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row>
    <row r="821" spans="2:252" x14ac:dyDescent="0.25">
      <c r="B821" s="28"/>
      <c r="C821" s="28"/>
      <c r="D821" s="28"/>
      <c r="E821" s="28"/>
      <c r="F821" s="28"/>
      <c r="G821" s="28"/>
      <c r="H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c r="FY821" s="28"/>
      <c r="FZ821" s="28"/>
      <c r="GA821" s="28"/>
      <c r="GB821" s="28"/>
      <c r="GC821" s="28"/>
      <c r="GD821" s="28"/>
      <c r="GE821" s="28"/>
      <c r="GF821" s="28"/>
      <c r="GG821" s="28"/>
      <c r="GH821" s="28"/>
      <c r="GI821" s="28"/>
      <c r="GJ821" s="28"/>
      <c r="GK821" s="28"/>
      <c r="GL821" s="28"/>
      <c r="GM821" s="28"/>
      <c r="GN821" s="28"/>
      <c r="GO821" s="28"/>
      <c r="GP821" s="28"/>
      <c r="GQ821" s="28"/>
      <c r="GR821" s="28"/>
      <c r="GS821" s="28"/>
      <c r="GT821" s="28"/>
      <c r="GU821" s="28"/>
      <c r="GV821" s="28"/>
      <c r="GW821" s="28"/>
      <c r="GX821" s="28"/>
      <c r="GY821" s="28"/>
      <c r="GZ821" s="28"/>
      <c r="HA821" s="28"/>
      <c r="HB821" s="28"/>
      <c r="HC821" s="28"/>
      <c r="HD821" s="28"/>
      <c r="HE821" s="28"/>
      <c r="HF821" s="28"/>
      <c r="HG821" s="28"/>
      <c r="HH821" s="28"/>
      <c r="HI821" s="28"/>
      <c r="HJ821" s="28"/>
      <c r="HK821" s="28"/>
      <c r="HL821" s="28"/>
      <c r="HM821" s="28"/>
      <c r="HN821" s="28"/>
      <c r="HO821" s="28"/>
      <c r="HP821" s="28"/>
      <c r="HQ821" s="28"/>
      <c r="HR821" s="28"/>
      <c r="HS821" s="28"/>
      <c r="HT821" s="28"/>
      <c r="HU821" s="28"/>
      <c r="HV821" s="28"/>
      <c r="HW821" s="28"/>
      <c r="HX821" s="28"/>
      <c r="HY821" s="28"/>
      <c r="HZ821" s="28"/>
      <c r="IA821" s="28"/>
      <c r="IB821" s="28"/>
      <c r="IC821" s="28"/>
      <c r="ID821" s="28"/>
      <c r="IE821" s="28"/>
      <c r="IF821" s="28"/>
      <c r="IG821" s="28"/>
      <c r="IH821" s="28"/>
      <c r="II821" s="28"/>
      <c r="IJ821" s="28"/>
      <c r="IK821" s="28"/>
      <c r="IL821" s="28"/>
      <c r="IM821" s="28"/>
      <c r="IN821" s="28"/>
      <c r="IO821" s="28"/>
      <c r="IP821" s="28"/>
      <c r="IQ821" s="28"/>
      <c r="IR821" s="28"/>
    </row>
    <row r="822" spans="2:252" x14ac:dyDescent="0.25">
      <c r="B822" s="28"/>
      <c r="C822" s="28"/>
      <c r="D822" s="28"/>
      <c r="E822" s="28"/>
      <c r="F822" s="28"/>
      <c r="G822" s="28"/>
      <c r="H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c r="FY822" s="28"/>
      <c r="FZ822" s="28"/>
      <c r="GA822" s="28"/>
      <c r="GB822" s="28"/>
      <c r="GC822" s="28"/>
      <c r="GD822" s="28"/>
      <c r="GE822" s="28"/>
      <c r="GF822" s="28"/>
      <c r="GG822" s="28"/>
      <c r="GH822" s="28"/>
      <c r="GI822" s="28"/>
      <c r="GJ822" s="28"/>
      <c r="GK822" s="28"/>
      <c r="GL822" s="28"/>
      <c r="GM822" s="28"/>
      <c r="GN822" s="28"/>
      <c r="GO822" s="28"/>
      <c r="GP822" s="28"/>
      <c r="GQ822" s="28"/>
      <c r="GR822" s="28"/>
      <c r="GS822" s="28"/>
      <c r="GT822" s="28"/>
      <c r="GU822" s="28"/>
      <c r="GV822" s="28"/>
      <c r="GW822" s="28"/>
      <c r="GX822" s="28"/>
      <c r="GY822" s="28"/>
      <c r="GZ822" s="28"/>
      <c r="HA822" s="28"/>
      <c r="HB822" s="28"/>
      <c r="HC822" s="28"/>
      <c r="HD822" s="28"/>
      <c r="HE822" s="28"/>
      <c r="HF822" s="28"/>
      <c r="HG822" s="28"/>
      <c r="HH822" s="28"/>
      <c r="HI822" s="28"/>
      <c r="HJ822" s="28"/>
      <c r="HK822" s="28"/>
      <c r="HL822" s="28"/>
      <c r="HM822" s="28"/>
      <c r="HN822" s="28"/>
      <c r="HO822" s="28"/>
      <c r="HP822" s="28"/>
      <c r="HQ822" s="28"/>
      <c r="HR822" s="28"/>
      <c r="HS822" s="28"/>
      <c r="HT822" s="28"/>
      <c r="HU822" s="28"/>
      <c r="HV822" s="28"/>
      <c r="HW822" s="28"/>
      <c r="HX822" s="28"/>
      <c r="HY822" s="28"/>
      <c r="HZ822" s="28"/>
      <c r="IA822" s="28"/>
      <c r="IB822" s="28"/>
      <c r="IC822" s="28"/>
      <c r="ID822" s="28"/>
      <c r="IE822" s="28"/>
      <c r="IF822" s="28"/>
      <c r="IG822" s="28"/>
      <c r="IH822" s="28"/>
      <c r="II822" s="28"/>
      <c r="IJ822" s="28"/>
      <c r="IK822" s="28"/>
      <c r="IL822" s="28"/>
      <c r="IM822" s="28"/>
      <c r="IN822" s="28"/>
      <c r="IO822" s="28"/>
      <c r="IP822" s="28"/>
      <c r="IQ822" s="28"/>
      <c r="IR822" s="28"/>
    </row>
    <row r="823" spans="2:252" x14ac:dyDescent="0.25">
      <c r="B823" s="28"/>
      <c r="C823" s="28"/>
      <c r="D823" s="28"/>
      <c r="E823" s="28"/>
      <c r="F823" s="28"/>
      <c r="G823" s="28"/>
      <c r="H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c r="FY823" s="28"/>
      <c r="FZ823" s="28"/>
      <c r="GA823" s="28"/>
      <c r="GB823" s="28"/>
      <c r="GC823" s="28"/>
      <c r="GD823" s="28"/>
      <c r="GE823" s="28"/>
      <c r="GF823" s="28"/>
      <c r="GG823" s="28"/>
      <c r="GH823" s="28"/>
      <c r="GI823" s="28"/>
      <c r="GJ823" s="28"/>
      <c r="GK823" s="28"/>
      <c r="GL823" s="28"/>
      <c r="GM823" s="28"/>
      <c r="GN823" s="28"/>
      <c r="GO823" s="28"/>
      <c r="GP823" s="28"/>
      <c r="GQ823" s="28"/>
      <c r="GR823" s="28"/>
      <c r="GS823" s="28"/>
      <c r="GT823" s="28"/>
      <c r="GU823" s="28"/>
      <c r="GV823" s="28"/>
      <c r="GW823" s="28"/>
      <c r="GX823" s="28"/>
      <c r="GY823" s="28"/>
      <c r="GZ823" s="28"/>
      <c r="HA823" s="28"/>
      <c r="HB823" s="28"/>
      <c r="HC823" s="28"/>
      <c r="HD823" s="28"/>
      <c r="HE823" s="28"/>
      <c r="HF823" s="28"/>
      <c r="HG823" s="28"/>
      <c r="HH823" s="28"/>
      <c r="HI823" s="28"/>
      <c r="HJ823" s="28"/>
      <c r="HK823" s="28"/>
      <c r="HL823" s="28"/>
      <c r="HM823" s="28"/>
      <c r="HN823" s="28"/>
      <c r="HO823" s="28"/>
      <c r="HP823" s="28"/>
      <c r="HQ823" s="28"/>
      <c r="HR823" s="28"/>
      <c r="HS823" s="28"/>
      <c r="HT823" s="28"/>
      <c r="HU823" s="28"/>
      <c r="HV823" s="28"/>
      <c r="HW823" s="28"/>
      <c r="HX823" s="28"/>
      <c r="HY823" s="28"/>
      <c r="HZ823" s="28"/>
      <c r="IA823" s="28"/>
      <c r="IB823" s="28"/>
      <c r="IC823" s="28"/>
      <c r="ID823" s="28"/>
      <c r="IE823" s="28"/>
      <c r="IF823" s="28"/>
      <c r="IG823" s="28"/>
      <c r="IH823" s="28"/>
      <c r="II823" s="28"/>
      <c r="IJ823" s="28"/>
      <c r="IK823" s="28"/>
      <c r="IL823" s="28"/>
      <c r="IM823" s="28"/>
      <c r="IN823" s="28"/>
      <c r="IO823" s="28"/>
      <c r="IP823" s="28"/>
      <c r="IQ823" s="28"/>
      <c r="IR823" s="28"/>
    </row>
    <row r="824" spans="2:252" x14ac:dyDescent="0.25">
      <c r="B824" s="28"/>
      <c r="C824" s="28"/>
      <c r="D824" s="28"/>
      <c r="E824" s="28"/>
      <c r="F824" s="28"/>
      <c r="G824" s="28"/>
      <c r="H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c r="FY824" s="28"/>
      <c r="FZ824" s="28"/>
      <c r="GA824" s="28"/>
      <c r="GB824" s="28"/>
      <c r="GC824" s="28"/>
      <c r="GD824" s="28"/>
      <c r="GE824" s="28"/>
      <c r="GF824" s="28"/>
      <c r="GG824" s="28"/>
      <c r="GH824" s="28"/>
      <c r="GI824" s="28"/>
      <c r="GJ824" s="28"/>
      <c r="GK824" s="28"/>
      <c r="GL824" s="28"/>
      <c r="GM824" s="28"/>
      <c r="GN824" s="28"/>
      <c r="GO824" s="28"/>
      <c r="GP824" s="28"/>
      <c r="GQ824" s="28"/>
      <c r="GR824" s="28"/>
      <c r="GS824" s="28"/>
      <c r="GT824" s="28"/>
      <c r="GU824" s="28"/>
      <c r="GV824" s="28"/>
      <c r="GW824" s="28"/>
      <c r="GX824" s="28"/>
      <c r="GY824" s="28"/>
      <c r="GZ824" s="28"/>
      <c r="HA824" s="28"/>
      <c r="HB824" s="28"/>
      <c r="HC824" s="28"/>
      <c r="HD824" s="28"/>
      <c r="HE824" s="28"/>
      <c r="HF824" s="28"/>
      <c r="HG824" s="28"/>
      <c r="HH824" s="28"/>
      <c r="HI824" s="28"/>
      <c r="HJ824" s="28"/>
      <c r="HK824" s="28"/>
      <c r="HL824" s="28"/>
      <c r="HM824" s="28"/>
      <c r="HN824" s="28"/>
      <c r="HO824" s="28"/>
      <c r="HP824" s="28"/>
      <c r="HQ824" s="28"/>
      <c r="HR824" s="28"/>
      <c r="HS824" s="28"/>
      <c r="HT824" s="28"/>
      <c r="HU824" s="28"/>
      <c r="HV824" s="28"/>
      <c r="HW824" s="28"/>
      <c r="HX824" s="28"/>
      <c r="HY824" s="28"/>
      <c r="HZ824" s="28"/>
      <c r="IA824" s="28"/>
      <c r="IB824" s="28"/>
      <c r="IC824" s="28"/>
      <c r="ID824" s="28"/>
      <c r="IE824" s="28"/>
      <c r="IF824" s="28"/>
      <c r="IG824" s="28"/>
      <c r="IH824" s="28"/>
      <c r="II824" s="28"/>
      <c r="IJ824" s="28"/>
      <c r="IK824" s="28"/>
      <c r="IL824" s="28"/>
      <c r="IM824" s="28"/>
      <c r="IN824" s="28"/>
      <c r="IO824" s="28"/>
      <c r="IP824" s="28"/>
      <c r="IQ824" s="28"/>
      <c r="IR824" s="28"/>
    </row>
    <row r="825" spans="2:252" x14ac:dyDescent="0.25">
      <c r="B825" s="28"/>
      <c r="C825" s="28"/>
      <c r="D825" s="28"/>
      <c r="E825" s="28"/>
      <c r="F825" s="28"/>
      <c r="G825" s="28"/>
      <c r="H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c r="FY825" s="28"/>
      <c r="FZ825" s="28"/>
      <c r="GA825" s="28"/>
      <c r="GB825" s="28"/>
      <c r="GC825" s="28"/>
      <c r="GD825" s="28"/>
      <c r="GE825" s="28"/>
      <c r="GF825" s="28"/>
      <c r="GG825" s="28"/>
      <c r="GH825" s="28"/>
      <c r="GI825" s="28"/>
      <c r="GJ825" s="28"/>
      <c r="GK825" s="28"/>
      <c r="GL825" s="28"/>
      <c r="GM825" s="28"/>
      <c r="GN825" s="28"/>
      <c r="GO825" s="28"/>
      <c r="GP825" s="28"/>
      <c r="GQ825" s="28"/>
      <c r="GR825" s="28"/>
      <c r="GS825" s="28"/>
      <c r="GT825" s="28"/>
      <c r="GU825" s="28"/>
      <c r="GV825" s="28"/>
      <c r="GW825" s="28"/>
      <c r="GX825" s="28"/>
      <c r="GY825" s="28"/>
      <c r="GZ825" s="28"/>
      <c r="HA825" s="28"/>
      <c r="HB825" s="28"/>
      <c r="HC825" s="28"/>
      <c r="HD825" s="28"/>
      <c r="HE825" s="28"/>
      <c r="HF825" s="28"/>
      <c r="HG825" s="28"/>
      <c r="HH825" s="28"/>
      <c r="HI825" s="28"/>
      <c r="HJ825" s="28"/>
      <c r="HK825" s="28"/>
      <c r="HL825" s="28"/>
      <c r="HM825" s="28"/>
      <c r="HN825" s="28"/>
      <c r="HO825" s="28"/>
      <c r="HP825" s="28"/>
      <c r="HQ825" s="28"/>
      <c r="HR825" s="28"/>
      <c r="HS825" s="28"/>
      <c r="HT825" s="28"/>
      <c r="HU825" s="28"/>
      <c r="HV825" s="28"/>
      <c r="HW825" s="28"/>
      <c r="HX825" s="28"/>
      <c r="HY825" s="28"/>
      <c r="HZ825" s="28"/>
      <c r="IA825" s="28"/>
      <c r="IB825" s="28"/>
      <c r="IC825" s="28"/>
      <c r="ID825" s="28"/>
      <c r="IE825" s="28"/>
      <c r="IF825" s="28"/>
      <c r="IG825" s="28"/>
      <c r="IH825" s="28"/>
      <c r="II825" s="28"/>
      <c r="IJ825" s="28"/>
      <c r="IK825" s="28"/>
      <c r="IL825" s="28"/>
      <c r="IM825" s="28"/>
      <c r="IN825" s="28"/>
      <c r="IO825" s="28"/>
      <c r="IP825" s="28"/>
      <c r="IQ825" s="28"/>
      <c r="IR825" s="28"/>
    </row>
    <row r="826" spans="2:252" x14ac:dyDescent="0.25">
      <c r="B826" s="28"/>
      <c r="C826" s="28"/>
      <c r="D826" s="28"/>
      <c r="E826" s="28"/>
      <c r="F826" s="28"/>
      <c r="G826" s="28"/>
      <c r="H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c r="FY826" s="28"/>
      <c r="FZ826" s="28"/>
      <c r="GA826" s="28"/>
      <c r="GB826" s="28"/>
      <c r="GC826" s="28"/>
      <c r="GD826" s="28"/>
      <c r="GE826" s="28"/>
      <c r="GF826" s="28"/>
      <c r="GG826" s="28"/>
      <c r="GH826" s="28"/>
      <c r="GI826" s="28"/>
      <c r="GJ826" s="28"/>
      <c r="GK826" s="28"/>
      <c r="GL826" s="28"/>
      <c r="GM826" s="28"/>
      <c r="GN826" s="28"/>
      <c r="GO826" s="28"/>
      <c r="GP826" s="28"/>
      <c r="GQ826" s="28"/>
      <c r="GR826" s="28"/>
      <c r="GS826" s="28"/>
      <c r="GT826" s="28"/>
      <c r="GU826" s="28"/>
      <c r="GV826" s="28"/>
      <c r="GW826" s="28"/>
      <c r="GX826" s="28"/>
      <c r="GY826" s="28"/>
      <c r="GZ826" s="28"/>
      <c r="HA826" s="28"/>
      <c r="HB826" s="28"/>
      <c r="HC826" s="28"/>
      <c r="HD826" s="28"/>
      <c r="HE826" s="28"/>
      <c r="HF826" s="28"/>
      <c r="HG826" s="28"/>
      <c r="HH826" s="28"/>
      <c r="HI826" s="28"/>
      <c r="HJ826" s="28"/>
      <c r="HK826" s="28"/>
      <c r="HL826" s="28"/>
      <c r="HM826" s="28"/>
      <c r="HN826" s="28"/>
      <c r="HO826" s="28"/>
      <c r="HP826" s="28"/>
      <c r="HQ826" s="28"/>
      <c r="HR826" s="28"/>
      <c r="HS826" s="28"/>
      <c r="HT826" s="28"/>
      <c r="HU826" s="28"/>
      <c r="HV826" s="28"/>
      <c r="HW826" s="28"/>
      <c r="HX826" s="28"/>
      <c r="HY826" s="28"/>
      <c r="HZ826" s="28"/>
      <c r="IA826" s="28"/>
      <c r="IB826" s="28"/>
      <c r="IC826" s="28"/>
      <c r="ID826" s="28"/>
      <c r="IE826" s="28"/>
      <c r="IF826" s="28"/>
      <c r="IG826" s="28"/>
      <c r="IH826" s="28"/>
      <c r="II826" s="28"/>
      <c r="IJ826" s="28"/>
      <c r="IK826" s="28"/>
      <c r="IL826" s="28"/>
      <c r="IM826" s="28"/>
      <c r="IN826" s="28"/>
      <c r="IO826" s="28"/>
      <c r="IP826" s="28"/>
      <c r="IQ826" s="28"/>
      <c r="IR826" s="28"/>
    </row>
    <row r="827" spans="2:252" x14ac:dyDescent="0.25">
      <c r="B827" s="28"/>
      <c r="C827" s="28"/>
      <c r="D827" s="28"/>
      <c r="E827" s="28"/>
      <c r="F827" s="28"/>
      <c r="G827" s="28"/>
      <c r="H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c r="FY827" s="28"/>
      <c r="FZ827" s="28"/>
      <c r="GA827" s="28"/>
      <c r="GB827" s="28"/>
      <c r="GC827" s="28"/>
      <c r="GD827" s="28"/>
      <c r="GE827" s="28"/>
      <c r="GF827" s="28"/>
      <c r="GG827" s="28"/>
      <c r="GH827" s="28"/>
      <c r="GI827" s="28"/>
      <c r="GJ827" s="28"/>
      <c r="GK827" s="28"/>
      <c r="GL827" s="28"/>
      <c r="GM827" s="28"/>
      <c r="GN827" s="28"/>
      <c r="GO827" s="28"/>
      <c r="GP827" s="28"/>
      <c r="GQ827" s="28"/>
      <c r="GR827" s="28"/>
      <c r="GS827" s="28"/>
      <c r="GT827" s="28"/>
      <c r="GU827" s="28"/>
      <c r="GV827" s="28"/>
      <c r="GW827" s="28"/>
      <c r="GX827" s="28"/>
      <c r="GY827" s="28"/>
      <c r="GZ827" s="28"/>
      <c r="HA827" s="28"/>
      <c r="HB827" s="28"/>
      <c r="HC827" s="28"/>
      <c r="HD827" s="28"/>
      <c r="HE827" s="28"/>
      <c r="HF827" s="28"/>
      <c r="HG827" s="28"/>
      <c r="HH827" s="28"/>
      <c r="HI827" s="28"/>
      <c r="HJ827" s="28"/>
      <c r="HK827" s="28"/>
      <c r="HL827" s="28"/>
      <c r="HM827" s="28"/>
      <c r="HN827" s="28"/>
      <c r="HO827" s="28"/>
      <c r="HP827" s="28"/>
      <c r="HQ827" s="28"/>
      <c r="HR827" s="28"/>
      <c r="HS827" s="28"/>
      <c r="HT827" s="28"/>
      <c r="HU827" s="28"/>
      <c r="HV827" s="28"/>
      <c r="HW827" s="28"/>
      <c r="HX827" s="28"/>
      <c r="HY827" s="28"/>
      <c r="HZ827" s="28"/>
      <c r="IA827" s="28"/>
      <c r="IB827" s="28"/>
      <c r="IC827" s="28"/>
      <c r="ID827" s="28"/>
      <c r="IE827" s="28"/>
      <c r="IF827" s="28"/>
      <c r="IG827" s="28"/>
      <c r="IH827" s="28"/>
      <c r="II827" s="28"/>
      <c r="IJ827" s="28"/>
      <c r="IK827" s="28"/>
      <c r="IL827" s="28"/>
      <c r="IM827" s="28"/>
      <c r="IN827" s="28"/>
      <c r="IO827" s="28"/>
      <c r="IP827" s="28"/>
      <c r="IQ827" s="28"/>
      <c r="IR827" s="28"/>
    </row>
    <row r="828" spans="2:252" x14ac:dyDescent="0.25">
      <c r="B828" s="28"/>
      <c r="C828" s="28"/>
      <c r="D828" s="28"/>
      <c r="E828" s="28"/>
      <c r="F828" s="28"/>
      <c r="G828" s="28"/>
      <c r="H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c r="FY828" s="28"/>
      <c r="FZ828" s="28"/>
      <c r="GA828" s="28"/>
      <c r="GB828" s="28"/>
      <c r="GC828" s="28"/>
      <c r="GD828" s="28"/>
      <c r="GE828" s="28"/>
      <c r="GF828" s="28"/>
      <c r="GG828" s="28"/>
      <c r="GH828" s="28"/>
      <c r="GI828" s="28"/>
      <c r="GJ828" s="28"/>
      <c r="GK828" s="28"/>
      <c r="GL828" s="28"/>
      <c r="GM828" s="28"/>
      <c r="GN828" s="28"/>
      <c r="GO828" s="28"/>
      <c r="GP828" s="28"/>
      <c r="GQ828" s="28"/>
      <c r="GR828" s="28"/>
      <c r="GS828" s="28"/>
      <c r="GT828" s="28"/>
      <c r="GU828" s="28"/>
      <c r="GV828" s="28"/>
      <c r="GW828" s="28"/>
      <c r="GX828" s="28"/>
      <c r="GY828" s="28"/>
      <c r="GZ828" s="28"/>
      <c r="HA828" s="28"/>
      <c r="HB828" s="28"/>
      <c r="HC828" s="28"/>
      <c r="HD828" s="28"/>
      <c r="HE828" s="28"/>
      <c r="HF828" s="28"/>
      <c r="HG828" s="28"/>
      <c r="HH828" s="28"/>
      <c r="HI828" s="28"/>
      <c r="HJ828" s="28"/>
      <c r="HK828" s="28"/>
      <c r="HL828" s="28"/>
      <c r="HM828" s="28"/>
      <c r="HN828" s="28"/>
      <c r="HO828" s="28"/>
      <c r="HP828" s="28"/>
      <c r="HQ828" s="28"/>
      <c r="HR828" s="28"/>
      <c r="HS828" s="28"/>
      <c r="HT828" s="28"/>
      <c r="HU828" s="28"/>
      <c r="HV828" s="28"/>
      <c r="HW828" s="28"/>
      <c r="HX828" s="28"/>
      <c r="HY828" s="28"/>
      <c r="HZ828" s="28"/>
      <c r="IA828" s="28"/>
      <c r="IB828" s="28"/>
      <c r="IC828" s="28"/>
      <c r="ID828" s="28"/>
      <c r="IE828" s="28"/>
      <c r="IF828" s="28"/>
      <c r="IG828" s="28"/>
      <c r="IH828" s="28"/>
      <c r="II828" s="28"/>
      <c r="IJ828" s="28"/>
      <c r="IK828" s="28"/>
      <c r="IL828" s="28"/>
      <c r="IM828" s="28"/>
      <c r="IN828" s="28"/>
      <c r="IO828" s="28"/>
      <c r="IP828" s="28"/>
      <c r="IQ828" s="28"/>
      <c r="IR828" s="28"/>
    </row>
    <row r="829" spans="2:252" x14ac:dyDescent="0.25">
      <c r="B829" s="28"/>
      <c r="C829" s="28"/>
      <c r="D829" s="28"/>
      <c r="E829" s="28"/>
      <c r="F829" s="28"/>
      <c r="G829" s="28"/>
      <c r="H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c r="FY829" s="28"/>
      <c r="FZ829" s="28"/>
      <c r="GA829" s="28"/>
      <c r="GB829" s="28"/>
      <c r="GC829" s="28"/>
      <c r="GD829" s="28"/>
      <c r="GE829" s="28"/>
      <c r="GF829" s="28"/>
      <c r="GG829" s="28"/>
      <c r="GH829" s="28"/>
      <c r="GI829" s="28"/>
      <c r="GJ829" s="28"/>
      <c r="GK829" s="28"/>
      <c r="GL829" s="28"/>
      <c r="GM829" s="28"/>
      <c r="GN829" s="28"/>
      <c r="GO829" s="28"/>
      <c r="GP829" s="28"/>
      <c r="GQ829" s="28"/>
      <c r="GR829" s="28"/>
      <c r="GS829" s="28"/>
      <c r="GT829" s="28"/>
      <c r="GU829" s="28"/>
      <c r="GV829" s="28"/>
      <c r="GW829" s="28"/>
      <c r="GX829" s="28"/>
      <c r="GY829" s="28"/>
      <c r="GZ829" s="28"/>
      <c r="HA829" s="28"/>
      <c r="HB829" s="28"/>
      <c r="HC829" s="28"/>
      <c r="HD829" s="28"/>
      <c r="HE829" s="28"/>
      <c r="HF829" s="28"/>
      <c r="HG829" s="28"/>
      <c r="HH829" s="28"/>
      <c r="HI829" s="28"/>
      <c r="HJ829" s="28"/>
      <c r="HK829" s="28"/>
      <c r="HL829" s="28"/>
      <c r="HM829" s="28"/>
      <c r="HN829" s="28"/>
      <c r="HO829" s="28"/>
      <c r="HP829" s="28"/>
      <c r="HQ829" s="28"/>
      <c r="HR829" s="28"/>
      <c r="HS829" s="28"/>
      <c r="HT829" s="28"/>
      <c r="HU829" s="28"/>
      <c r="HV829" s="28"/>
      <c r="HW829" s="28"/>
      <c r="HX829" s="28"/>
      <c r="HY829" s="28"/>
      <c r="HZ829" s="28"/>
      <c r="IA829" s="28"/>
      <c r="IB829" s="28"/>
      <c r="IC829" s="28"/>
      <c r="ID829" s="28"/>
      <c r="IE829" s="28"/>
      <c r="IF829" s="28"/>
      <c r="IG829" s="28"/>
      <c r="IH829" s="28"/>
      <c r="II829" s="28"/>
      <c r="IJ829" s="28"/>
      <c r="IK829" s="28"/>
      <c r="IL829" s="28"/>
      <c r="IM829" s="28"/>
      <c r="IN829" s="28"/>
      <c r="IO829" s="28"/>
      <c r="IP829" s="28"/>
      <c r="IQ829" s="28"/>
      <c r="IR829" s="28"/>
    </row>
    <row r="830" spans="2:252" x14ac:dyDescent="0.25">
      <c r="B830" s="28"/>
      <c r="C830" s="28"/>
      <c r="D830" s="28"/>
      <c r="E830" s="28"/>
      <c r="F830" s="28"/>
      <c r="G830" s="28"/>
      <c r="H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c r="FY830" s="28"/>
      <c r="FZ830" s="28"/>
      <c r="GA830" s="28"/>
      <c r="GB830" s="28"/>
      <c r="GC830" s="28"/>
      <c r="GD830" s="28"/>
      <c r="GE830" s="28"/>
      <c r="GF830" s="28"/>
      <c r="GG830" s="28"/>
      <c r="GH830" s="28"/>
      <c r="GI830" s="28"/>
      <c r="GJ830" s="28"/>
      <c r="GK830" s="28"/>
      <c r="GL830" s="28"/>
      <c r="GM830" s="28"/>
      <c r="GN830" s="28"/>
      <c r="GO830" s="28"/>
      <c r="GP830" s="28"/>
      <c r="GQ830" s="28"/>
      <c r="GR830" s="28"/>
      <c r="GS830" s="28"/>
      <c r="GT830" s="28"/>
      <c r="GU830" s="28"/>
      <c r="GV830" s="28"/>
      <c r="GW830" s="28"/>
      <c r="GX830" s="28"/>
      <c r="GY830" s="28"/>
      <c r="GZ830" s="28"/>
      <c r="HA830" s="28"/>
      <c r="HB830" s="28"/>
      <c r="HC830" s="28"/>
      <c r="HD830" s="28"/>
      <c r="HE830" s="28"/>
      <c r="HF830" s="28"/>
      <c r="HG830" s="28"/>
      <c r="HH830" s="28"/>
      <c r="HI830" s="28"/>
      <c r="HJ830" s="28"/>
      <c r="HK830" s="28"/>
      <c r="HL830" s="28"/>
      <c r="HM830" s="28"/>
      <c r="HN830" s="28"/>
      <c r="HO830" s="28"/>
      <c r="HP830" s="28"/>
      <c r="HQ830" s="28"/>
      <c r="HR830" s="28"/>
      <c r="HS830" s="28"/>
      <c r="HT830" s="28"/>
      <c r="HU830" s="28"/>
      <c r="HV830" s="28"/>
      <c r="HW830" s="28"/>
      <c r="HX830" s="28"/>
      <c r="HY830" s="28"/>
      <c r="HZ830" s="28"/>
      <c r="IA830" s="28"/>
      <c r="IB830" s="28"/>
      <c r="IC830" s="28"/>
      <c r="ID830" s="28"/>
      <c r="IE830" s="28"/>
      <c r="IF830" s="28"/>
      <c r="IG830" s="28"/>
      <c r="IH830" s="28"/>
      <c r="II830" s="28"/>
      <c r="IJ830" s="28"/>
      <c r="IK830" s="28"/>
      <c r="IL830" s="28"/>
      <c r="IM830" s="28"/>
      <c r="IN830" s="28"/>
      <c r="IO830" s="28"/>
      <c r="IP830" s="28"/>
      <c r="IQ830" s="28"/>
      <c r="IR830" s="28"/>
    </row>
    <row r="831" spans="2:252" x14ac:dyDescent="0.25">
      <c r="B831" s="28"/>
      <c r="C831" s="28"/>
      <c r="D831" s="28"/>
      <c r="E831" s="28"/>
      <c r="F831" s="28"/>
      <c r="G831" s="28"/>
      <c r="H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c r="FY831" s="28"/>
      <c r="FZ831" s="28"/>
      <c r="GA831" s="28"/>
      <c r="GB831" s="28"/>
      <c r="GC831" s="28"/>
      <c r="GD831" s="28"/>
      <c r="GE831" s="28"/>
      <c r="GF831" s="28"/>
      <c r="GG831" s="28"/>
      <c r="GH831" s="28"/>
      <c r="GI831" s="28"/>
      <c r="GJ831" s="28"/>
      <c r="GK831" s="28"/>
      <c r="GL831" s="28"/>
      <c r="GM831" s="28"/>
      <c r="GN831" s="28"/>
      <c r="GO831" s="28"/>
      <c r="GP831" s="28"/>
      <c r="GQ831" s="28"/>
      <c r="GR831" s="28"/>
      <c r="GS831" s="28"/>
      <c r="GT831" s="28"/>
      <c r="GU831" s="28"/>
      <c r="GV831" s="28"/>
      <c r="GW831" s="28"/>
      <c r="GX831" s="28"/>
      <c r="GY831" s="28"/>
      <c r="GZ831" s="28"/>
      <c r="HA831" s="28"/>
      <c r="HB831" s="28"/>
      <c r="HC831" s="28"/>
      <c r="HD831" s="28"/>
      <c r="HE831" s="28"/>
      <c r="HF831" s="28"/>
      <c r="HG831" s="28"/>
      <c r="HH831" s="28"/>
      <c r="HI831" s="28"/>
      <c r="HJ831" s="28"/>
      <c r="HK831" s="28"/>
      <c r="HL831" s="28"/>
      <c r="HM831" s="28"/>
      <c r="HN831" s="28"/>
      <c r="HO831" s="28"/>
      <c r="HP831" s="28"/>
      <c r="HQ831" s="28"/>
      <c r="HR831" s="28"/>
      <c r="HS831" s="28"/>
      <c r="HT831" s="28"/>
      <c r="HU831" s="28"/>
      <c r="HV831" s="28"/>
      <c r="HW831" s="28"/>
      <c r="HX831" s="28"/>
      <c r="HY831" s="28"/>
      <c r="HZ831" s="28"/>
      <c r="IA831" s="28"/>
      <c r="IB831" s="28"/>
      <c r="IC831" s="28"/>
      <c r="ID831" s="28"/>
      <c r="IE831" s="28"/>
      <c r="IF831" s="28"/>
      <c r="IG831" s="28"/>
      <c r="IH831" s="28"/>
      <c r="II831" s="28"/>
      <c r="IJ831" s="28"/>
      <c r="IK831" s="28"/>
      <c r="IL831" s="28"/>
      <c r="IM831" s="28"/>
      <c r="IN831" s="28"/>
      <c r="IO831" s="28"/>
      <c r="IP831" s="28"/>
      <c r="IQ831" s="28"/>
      <c r="IR831" s="28"/>
    </row>
    <row r="832" spans="2:252" x14ac:dyDescent="0.25">
      <c r="B832" s="28"/>
      <c r="C832" s="28"/>
      <c r="D832" s="28"/>
      <c r="E832" s="28"/>
      <c r="F832" s="28"/>
      <c r="G832" s="28"/>
      <c r="H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c r="FY832" s="28"/>
      <c r="FZ832" s="28"/>
      <c r="GA832" s="28"/>
      <c r="GB832" s="28"/>
      <c r="GC832" s="28"/>
      <c r="GD832" s="28"/>
      <c r="GE832" s="28"/>
      <c r="GF832" s="28"/>
      <c r="GG832" s="28"/>
      <c r="GH832" s="28"/>
      <c r="GI832" s="28"/>
      <c r="GJ832" s="28"/>
      <c r="GK832" s="28"/>
      <c r="GL832" s="28"/>
      <c r="GM832" s="28"/>
      <c r="GN832" s="28"/>
      <c r="GO832" s="28"/>
      <c r="GP832" s="28"/>
      <c r="GQ832" s="28"/>
      <c r="GR832" s="28"/>
      <c r="GS832" s="28"/>
      <c r="GT832" s="28"/>
      <c r="GU832" s="28"/>
      <c r="GV832" s="28"/>
      <c r="GW832" s="28"/>
      <c r="GX832" s="28"/>
      <c r="GY832" s="28"/>
      <c r="GZ832" s="28"/>
      <c r="HA832" s="28"/>
      <c r="HB832" s="28"/>
      <c r="HC832" s="28"/>
      <c r="HD832" s="28"/>
      <c r="HE832" s="28"/>
      <c r="HF832" s="28"/>
      <c r="HG832" s="28"/>
      <c r="HH832" s="28"/>
      <c r="HI832" s="28"/>
      <c r="HJ832" s="28"/>
      <c r="HK832" s="28"/>
      <c r="HL832" s="28"/>
      <c r="HM832" s="28"/>
      <c r="HN832" s="28"/>
      <c r="HO832" s="28"/>
      <c r="HP832" s="28"/>
      <c r="HQ832" s="28"/>
      <c r="HR832" s="28"/>
      <c r="HS832" s="28"/>
      <c r="HT832" s="28"/>
      <c r="HU832" s="28"/>
      <c r="HV832" s="28"/>
      <c r="HW832" s="28"/>
      <c r="HX832" s="28"/>
      <c r="HY832" s="28"/>
      <c r="HZ832" s="28"/>
      <c r="IA832" s="28"/>
      <c r="IB832" s="28"/>
      <c r="IC832" s="28"/>
      <c r="ID832" s="28"/>
      <c r="IE832" s="28"/>
      <c r="IF832" s="28"/>
      <c r="IG832" s="28"/>
      <c r="IH832" s="28"/>
      <c r="II832" s="28"/>
      <c r="IJ832" s="28"/>
      <c r="IK832" s="28"/>
      <c r="IL832" s="28"/>
      <c r="IM832" s="28"/>
      <c r="IN832" s="28"/>
      <c r="IO832" s="28"/>
      <c r="IP832" s="28"/>
      <c r="IQ832" s="28"/>
      <c r="IR832" s="28"/>
    </row>
    <row r="833" spans="2:252" x14ac:dyDescent="0.25">
      <c r="B833" s="28"/>
      <c r="C833" s="28"/>
      <c r="D833" s="28"/>
      <c r="E833" s="28"/>
      <c r="F833" s="28"/>
      <c r="G833" s="28"/>
      <c r="H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c r="FY833" s="28"/>
      <c r="FZ833" s="28"/>
      <c r="GA833" s="28"/>
      <c r="GB833" s="28"/>
      <c r="GC833" s="28"/>
      <c r="GD833" s="28"/>
      <c r="GE833" s="28"/>
      <c r="GF833" s="28"/>
      <c r="GG833" s="28"/>
      <c r="GH833" s="28"/>
      <c r="GI833" s="28"/>
      <c r="GJ833" s="28"/>
      <c r="GK833" s="28"/>
      <c r="GL833" s="28"/>
      <c r="GM833" s="28"/>
      <c r="GN833" s="28"/>
      <c r="GO833" s="28"/>
      <c r="GP833" s="28"/>
      <c r="GQ833" s="28"/>
      <c r="GR833" s="28"/>
      <c r="GS833" s="28"/>
      <c r="GT833" s="28"/>
      <c r="GU833" s="28"/>
      <c r="GV833" s="28"/>
      <c r="GW833" s="28"/>
      <c r="GX833" s="28"/>
      <c r="GY833" s="28"/>
      <c r="GZ833" s="28"/>
      <c r="HA833" s="28"/>
      <c r="HB833" s="28"/>
      <c r="HC833" s="28"/>
      <c r="HD833" s="28"/>
      <c r="HE833" s="28"/>
      <c r="HF833" s="28"/>
      <c r="HG833" s="28"/>
      <c r="HH833" s="28"/>
      <c r="HI833" s="28"/>
      <c r="HJ833" s="28"/>
      <c r="HK833" s="28"/>
      <c r="HL833" s="28"/>
      <c r="HM833" s="28"/>
      <c r="HN833" s="28"/>
      <c r="HO833" s="28"/>
      <c r="HP833" s="28"/>
      <c r="HQ833" s="28"/>
      <c r="HR833" s="28"/>
      <c r="HS833" s="28"/>
      <c r="HT833" s="28"/>
      <c r="HU833" s="28"/>
      <c r="HV833" s="28"/>
      <c r="HW833" s="28"/>
      <c r="HX833" s="28"/>
      <c r="HY833" s="28"/>
      <c r="HZ833" s="28"/>
      <c r="IA833" s="28"/>
      <c r="IB833" s="28"/>
      <c r="IC833" s="28"/>
      <c r="ID833" s="28"/>
      <c r="IE833" s="28"/>
      <c r="IF833" s="28"/>
      <c r="IG833" s="28"/>
      <c r="IH833" s="28"/>
      <c r="II833" s="28"/>
      <c r="IJ833" s="28"/>
      <c r="IK833" s="28"/>
      <c r="IL833" s="28"/>
      <c r="IM833" s="28"/>
      <c r="IN833" s="28"/>
      <c r="IO833" s="28"/>
      <c r="IP833" s="28"/>
      <c r="IQ833" s="28"/>
      <c r="IR833" s="28"/>
    </row>
    <row r="834" spans="2:252" x14ac:dyDescent="0.25">
      <c r="B834" s="28"/>
      <c r="C834" s="28"/>
      <c r="D834" s="28"/>
      <c r="E834" s="28"/>
      <c r="F834" s="28"/>
      <c r="G834" s="28"/>
      <c r="H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c r="FY834" s="28"/>
      <c r="FZ834" s="28"/>
      <c r="GA834" s="28"/>
      <c r="GB834" s="28"/>
      <c r="GC834" s="28"/>
      <c r="GD834" s="28"/>
      <c r="GE834" s="28"/>
      <c r="GF834" s="28"/>
      <c r="GG834" s="28"/>
      <c r="GH834" s="28"/>
      <c r="GI834" s="28"/>
      <c r="GJ834" s="28"/>
      <c r="GK834" s="28"/>
      <c r="GL834" s="28"/>
      <c r="GM834" s="28"/>
      <c r="GN834" s="28"/>
      <c r="GO834" s="28"/>
      <c r="GP834" s="28"/>
      <c r="GQ834" s="28"/>
      <c r="GR834" s="28"/>
      <c r="GS834" s="28"/>
      <c r="GT834" s="28"/>
      <c r="GU834" s="28"/>
      <c r="GV834" s="28"/>
      <c r="GW834" s="28"/>
      <c r="GX834" s="28"/>
      <c r="GY834" s="28"/>
      <c r="GZ834" s="28"/>
      <c r="HA834" s="28"/>
      <c r="HB834" s="28"/>
      <c r="HC834" s="28"/>
      <c r="HD834" s="28"/>
      <c r="HE834" s="28"/>
      <c r="HF834" s="28"/>
      <c r="HG834" s="28"/>
      <c r="HH834" s="28"/>
      <c r="HI834" s="28"/>
      <c r="HJ834" s="28"/>
      <c r="HK834" s="28"/>
      <c r="HL834" s="28"/>
      <c r="HM834" s="28"/>
      <c r="HN834" s="28"/>
      <c r="HO834" s="28"/>
      <c r="HP834" s="28"/>
      <c r="HQ834" s="28"/>
      <c r="HR834" s="28"/>
      <c r="HS834" s="28"/>
      <c r="HT834" s="28"/>
      <c r="HU834" s="28"/>
      <c r="HV834" s="28"/>
      <c r="HW834" s="28"/>
      <c r="HX834" s="28"/>
      <c r="HY834" s="28"/>
      <c r="HZ834" s="28"/>
      <c r="IA834" s="28"/>
      <c r="IB834" s="28"/>
      <c r="IC834" s="28"/>
      <c r="ID834" s="28"/>
      <c r="IE834" s="28"/>
      <c r="IF834" s="28"/>
      <c r="IG834" s="28"/>
      <c r="IH834" s="28"/>
      <c r="II834" s="28"/>
      <c r="IJ834" s="28"/>
      <c r="IK834" s="28"/>
      <c r="IL834" s="28"/>
      <c r="IM834" s="28"/>
      <c r="IN834" s="28"/>
      <c r="IO834" s="28"/>
      <c r="IP834" s="28"/>
      <c r="IQ834" s="28"/>
      <c r="IR834" s="28"/>
    </row>
    <row r="835" spans="2:252" x14ac:dyDescent="0.25">
      <c r="B835" s="28"/>
      <c r="C835" s="28"/>
      <c r="D835" s="28"/>
      <c r="E835" s="28"/>
      <c r="F835" s="28"/>
      <c r="G835" s="28"/>
      <c r="H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c r="FY835" s="28"/>
      <c r="FZ835" s="28"/>
      <c r="GA835" s="28"/>
      <c r="GB835" s="28"/>
      <c r="GC835" s="28"/>
      <c r="GD835" s="28"/>
      <c r="GE835" s="28"/>
      <c r="GF835" s="28"/>
      <c r="GG835" s="28"/>
      <c r="GH835" s="28"/>
      <c r="GI835" s="28"/>
      <c r="GJ835" s="28"/>
      <c r="GK835" s="28"/>
      <c r="GL835" s="28"/>
      <c r="GM835" s="28"/>
      <c r="GN835" s="28"/>
      <c r="GO835" s="28"/>
      <c r="GP835" s="28"/>
      <c r="GQ835" s="28"/>
      <c r="GR835" s="28"/>
      <c r="GS835" s="28"/>
      <c r="GT835" s="28"/>
      <c r="GU835" s="28"/>
      <c r="GV835" s="28"/>
      <c r="GW835" s="28"/>
      <c r="GX835" s="28"/>
      <c r="GY835" s="28"/>
      <c r="GZ835" s="28"/>
      <c r="HA835" s="28"/>
      <c r="HB835" s="28"/>
      <c r="HC835" s="28"/>
      <c r="HD835" s="28"/>
      <c r="HE835" s="28"/>
      <c r="HF835" s="28"/>
      <c r="HG835" s="28"/>
      <c r="HH835" s="28"/>
      <c r="HI835" s="28"/>
      <c r="HJ835" s="28"/>
      <c r="HK835" s="28"/>
      <c r="HL835" s="28"/>
      <c r="HM835" s="28"/>
      <c r="HN835" s="28"/>
      <c r="HO835" s="28"/>
      <c r="HP835" s="28"/>
      <c r="HQ835" s="28"/>
      <c r="HR835" s="28"/>
      <c r="HS835" s="28"/>
      <c r="HT835" s="28"/>
      <c r="HU835" s="28"/>
      <c r="HV835" s="28"/>
      <c r="HW835" s="28"/>
      <c r="HX835" s="28"/>
      <c r="HY835" s="28"/>
      <c r="HZ835" s="28"/>
      <c r="IA835" s="28"/>
      <c r="IB835" s="28"/>
      <c r="IC835" s="28"/>
      <c r="ID835" s="28"/>
      <c r="IE835" s="28"/>
      <c r="IF835" s="28"/>
      <c r="IG835" s="28"/>
      <c r="IH835" s="28"/>
      <c r="II835" s="28"/>
      <c r="IJ835" s="28"/>
      <c r="IK835" s="28"/>
      <c r="IL835" s="28"/>
      <c r="IM835" s="28"/>
      <c r="IN835" s="28"/>
      <c r="IO835" s="28"/>
      <c r="IP835" s="28"/>
      <c r="IQ835" s="28"/>
      <c r="IR835" s="28"/>
    </row>
    <row r="836" spans="2:252" x14ac:dyDescent="0.25">
      <c r="B836" s="28"/>
      <c r="C836" s="28"/>
      <c r="D836" s="28"/>
      <c r="E836" s="28"/>
      <c r="F836" s="28"/>
      <c r="G836" s="28"/>
      <c r="H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c r="FY836" s="28"/>
      <c r="FZ836" s="28"/>
      <c r="GA836" s="28"/>
      <c r="GB836" s="28"/>
      <c r="GC836" s="28"/>
      <c r="GD836" s="28"/>
      <c r="GE836" s="28"/>
      <c r="GF836" s="28"/>
      <c r="GG836" s="28"/>
      <c r="GH836" s="28"/>
      <c r="GI836" s="28"/>
      <c r="GJ836" s="28"/>
      <c r="GK836" s="28"/>
      <c r="GL836" s="28"/>
      <c r="GM836" s="28"/>
      <c r="GN836" s="28"/>
      <c r="GO836" s="28"/>
      <c r="GP836" s="28"/>
      <c r="GQ836" s="28"/>
      <c r="GR836" s="28"/>
      <c r="GS836" s="28"/>
      <c r="GT836" s="28"/>
      <c r="GU836" s="28"/>
      <c r="GV836" s="28"/>
      <c r="GW836" s="28"/>
      <c r="GX836" s="28"/>
      <c r="GY836" s="28"/>
      <c r="GZ836" s="28"/>
      <c r="HA836" s="28"/>
      <c r="HB836" s="28"/>
      <c r="HC836" s="28"/>
      <c r="HD836" s="28"/>
      <c r="HE836" s="28"/>
      <c r="HF836" s="28"/>
      <c r="HG836" s="28"/>
      <c r="HH836" s="28"/>
      <c r="HI836" s="28"/>
      <c r="HJ836" s="28"/>
      <c r="HK836" s="28"/>
      <c r="HL836" s="28"/>
      <c r="HM836" s="28"/>
      <c r="HN836" s="28"/>
      <c r="HO836" s="28"/>
      <c r="HP836" s="28"/>
      <c r="HQ836" s="28"/>
      <c r="HR836" s="28"/>
      <c r="HS836" s="28"/>
      <c r="HT836" s="28"/>
      <c r="HU836" s="28"/>
      <c r="HV836" s="28"/>
      <c r="HW836" s="28"/>
      <c r="HX836" s="28"/>
      <c r="HY836" s="28"/>
      <c r="HZ836" s="28"/>
      <c r="IA836" s="28"/>
      <c r="IB836" s="28"/>
      <c r="IC836" s="28"/>
      <c r="ID836" s="28"/>
      <c r="IE836" s="28"/>
      <c r="IF836" s="28"/>
      <c r="IG836" s="28"/>
      <c r="IH836" s="28"/>
      <c r="II836" s="28"/>
      <c r="IJ836" s="28"/>
      <c r="IK836" s="28"/>
      <c r="IL836" s="28"/>
      <c r="IM836" s="28"/>
      <c r="IN836" s="28"/>
      <c r="IO836" s="28"/>
      <c r="IP836" s="28"/>
      <c r="IQ836" s="28"/>
      <c r="IR836" s="28"/>
    </row>
    <row r="837" spans="2:252" x14ac:dyDescent="0.25">
      <c r="B837" s="28"/>
      <c r="C837" s="28"/>
      <c r="D837" s="28"/>
      <c r="E837" s="28"/>
      <c r="F837" s="28"/>
      <c r="G837" s="28"/>
      <c r="H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c r="FY837" s="28"/>
      <c r="FZ837" s="28"/>
      <c r="GA837" s="28"/>
      <c r="GB837" s="28"/>
      <c r="GC837" s="28"/>
      <c r="GD837" s="28"/>
      <c r="GE837" s="28"/>
      <c r="GF837" s="28"/>
      <c r="GG837" s="28"/>
      <c r="GH837" s="28"/>
      <c r="GI837" s="28"/>
      <c r="GJ837" s="28"/>
      <c r="GK837" s="28"/>
      <c r="GL837" s="28"/>
      <c r="GM837" s="28"/>
      <c r="GN837" s="28"/>
      <c r="GO837" s="28"/>
      <c r="GP837" s="28"/>
      <c r="GQ837" s="28"/>
      <c r="GR837" s="28"/>
      <c r="GS837" s="28"/>
      <c r="GT837" s="28"/>
      <c r="GU837" s="28"/>
      <c r="GV837" s="28"/>
      <c r="GW837" s="28"/>
      <c r="GX837" s="28"/>
      <c r="GY837" s="28"/>
      <c r="GZ837" s="28"/>
      <c r="HA837" s="28"/>
      <c r="HB837" s="28"/>
      <c r="HC837" s="28"/>
      <c r="HD837" s="28"/>
      <c r="HE837" s="28"/>
      <c r="HF837" s="28"/>
      <c r="HG837" s="28"/>
      <c r="HH837" s="28"/>
      <c r="HI837" s="28"/>
      <c r="HJ837" s="28"/>
      <c r="HK837" s="28"/>
      <c r="HL837" s="28"/>
      <c r="HM837" s="28"/>
      <c r="HN837" s="28"/>
      <c r="HO837" s="28"/>
      <c r="HP837" s="28"/>
      <c r="HQ837" s="28"/>
      <c r="HR837" s="28"/>
      <c r="HS837" s="28"/>
      <c r="HT837" s="28"/>
      <c r="HU837" s="28"/>
      <c r="HV837" s="28"/>
      <c r="HW837" s="28"/>
      <c r="HX837" s="28"/>
      <c r="HY837" s="28"/>
      <c r="HZ837" s="28"/>
      <c r="IA837" s="28"/>
      <c r="IB837" s="28"/>
      <c r="IC837" s="28"/>
      <c r="ID837" s="28"/>
      <c r="IE837" s="28"/>
      <c r="IF837" s="28"/>
      <c r="IG837" s="28"/>
      <c r="IH837" s="28"/>
      <c r="II837" s="28"/>
      <c r="IJ837" s="28"/>
      <c r="IK837" s="28"/>
      <c r="IL837" s="28"/>
      <c r="IM837" s="28"/>
      <c r="IN837" s="28"/>
      <c r="IO837" s="28"/>
      <c r="IP837" s="28"/>
      <c r="IQ837" s="28"/>
      <c r="IR837" s="28"/>
    </row>
    <row r="838" spans="2:252" x14ac:dyDescent="0.25">
      <c r="B838" s="28"/>
      <c r="C838" s="28"/>
      <c r="D838" s="28"/>
      <c r="E838" s="28"/>
      <c r="F838" s="28"/>
      <c r="G838" s="28"/>
      <c r="H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c r="FY838" s="28"/>
      <c r="FZ838" s="28"/>
      <c r="GA838" s="28"/>
      <c r="GB838" s="28"/>
      <c r="GC838" s="28"/>
      <c r="GD838" s="28"/>
      <c r="GE838" s="28"/>
      <c r="GF838" s="28"/>
      <c r="GG838" s="28"/>
      <c r="GH838" s="28"/>
      <c r="GI838" s="28"/>
      <c r="GJ838" s="28"/>
      <c r="GK838" s="28"/>
      <c r="GL838" s="28"/>
      <c r="GM838" s="28"/>
      <c r="GN838" s="28"/>
      <c r="GO838" s="28"/>
      <c r="GP838" s="28"/>
      <c r="GQ838" s="28"/>
      <c r="GR838" s="28"/>
      <c r="GS838" s="28"/>
      <c r="GT838" s="28"/>
      <c r="GU838" s="28"/>
      <c r="GV838" s="28"/>
      <c r="GW838" s="28"/>
      <c r="GX838" s="28"/>
      <c r="GY838" s="28"/>
      <c r="GZ838" s="28"/>
      <c r="HA838" s="28"/>
      <c r="HB838" s="28"/>
      <c r="HC838" s="28"/>
      <c r="HD838" s="28"/>
      <c r="HE838" s="28"/>
      <c r="HF838" s="28"/>
      <c r="HG838" s="28"/>
      <c r="HH838" s="28"/>
      <c r="HI838" s="28"/>
      <c r="HJ838" s="28"/>
      <c r="HK838" s="28"/>
      <c r="HL838" s="28"/>
      <c r="HM838" s="28"/>
      <c r="HN838" s="28"/>
      <c r="HO838" s="28"/>
      <c r="HP838" s="28"/>
      <c r="HQ838" s="28"/>
      <c r="HR838" s="28"/>
      <c r="HS838" s="28"/>
      <c r="HT838" s="28"/>
      <c r="HU838" s="28"/>
      <c r="HV838" s="28"/>
      <c r="HW838" s="28"/>
      <c r="HX838" s="28"/>
      <c r="HY838" s="28"/>
      <c r="HZ838" s="28"/>
      <c r="IA838" s="28"/>
      <c r="IB838" s="28"/>
      <c r="IC838" s="28"/>
      <c r="ID838" s="28"/>
      <c r="IE838" s="28"/>
      <c r="IF838" s="28"/>
      <c r="IG838" s="28"/>
      <c r="IH838" s="28"/>
      <c r="II838" s="28"/>
      <c r="IJ838" s="28"/>
      <c r="IK838" s="28"/>
      <c r="IL838" s="28"/>
      <c r="IM838" s="28"/>
      <c r="IN838" s="28"/>
      <c r="IO838" s="28"/>
      <c r="IP838" s="28"/>
      <c r="IQ838" s="28"/>
      <c r="IR838" s="28"/>
    </row>
    <row r="839" spans="2:252" x14ac:dyDescent="0.25">
      <c r="B839" s="28"/>
      <c r="C839" s="28"/>
      <c r="D839" s="28"/>
      <c r="E839" s="28"/>
      <c r="F839" s="28"/>
      <c r="G839" s="28"/>
      <c r="H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c r="FY839" s="28"/>
      <c r="FZ839" s="28"/>
      <c r="GA839" s="28"/>
      <c r="GB839" s="28"/>
      <c r="GC839" s="28"/>
      <c r="GD839" s="28"/>
      <c r="GE839" s="28"/>
      <c r="GF839" s="28"/>
      <c r="GG839" s="28"/>
      <c r="GH839" s="28"/>
      <c r="GI839" s="28"/>
      <c r="GJ839" s="28"/>
      <c r="GK839" s="28"/>
      <c r="GL839" s="28"/>
      <c r="GM839" s="28"/>
      <c r="GN839" s="28"/>
      <c r="GO839" s="28"/>
      <c r="GP839" s="28"/>
      <c r="GQ839" s="28"/>
      <c r="GR839" s="28"/>
      <c r="GS839" s="28"/>
      <c r="GT839" s="28"/>
      <c r="GU839" s="28"/>
      <c r="GV839" s="28"/>
      <c r="GW839" s="28"/>
      <c r="GX839" s="28"/>
      <c r="GY839" s="28"/>
      <c r="GZ839" s="28"/>
      <c r="HA839" s="28"/>
      <c r="HB839" s="28"/>
      <c r="HC839" s="28"/>
      <c r="HD839" s="28"/>
      <c r="HE839" s="28"/>
      <c r="HF839" s="28"/>
      <c r="HG839" s="28"/>
      <c r="HH839" s="28"/>
      <c r="HI839" s="28"/>
      <c r="HJ839" s="28"/>
      <c r="HK839" s="28"/>
      <c r="HL839" s="28"/>
      <c r="HM839" s="28"/>
      <c r="HN839" s="28"/>
      <c r="HO839" s="28"/>
      <c r="HP839" s="28"/>
      <c r="HQ839" s="28"/>
      <c r="HR839" s="28"/>
      <c r="HS839" s="28"/>
      <c r="HT839" s="28"/>
      <c r="HU839" s="28"/>
      <c r="HV839" s="28"/>
      <c r="HW839" s="28"/>
      <c r="HX839" s="28"/>
      <c r="HY839" s="28"/>
      <c r="HZ839" s="28"/>
      <c r="IA839" s="28"/>
      <c r="IB839" s="28"/>
      <c r="IC839" s="28"/>
      <c r="ID839" s="28"/>
      <c r="IE839" s="28"/>
      <c r="IF839" s="28"/>
      <c r="IG839" s="28"/>
      <c r="IH839" s="28"/>
      <c r="II839" s="28"/>
      <c r="IJ839" s="28"/>
      <c r="IK839" s="28"/>
      <c r="IL839" s="28"/>
      <c r="IM839" s="28"/>
      <c r="IN839" s="28"/>
      <c r="IO839" s="28"/>
      <c r="IP839" s="28"/>
      <c r="IQ839" s="28"/>
      <c r="IR839" s="28"/>
    </row>
    <row r="840" spans="2:252" x14ac:dyDescent="0.25">
      <c r="B840" s="28"/>
      <c r="C840" s="28"/>
      <c r="D840" s="28"/>
      <c r="E840" s="28"/>
      <c r="F840" s="28"/>
      <c r="G840" s="28"/>
      <c r="H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c r="FY840" s="28"/>
      <c r="FZ840" s="28"/>
      <c r="GA840" s="28"/>
      <c r="GB840" s="28"/>
      <c r="GC840" s="28"/>
      <c r="GD840" s="28"/>
      <c r="GE840" s="28"/>
      <c r="GF840" s="28"/>
      <c r="GG840" s="28"/>
      <c r="GH840" s="28"/>
      <c r="GI840" s="28"/>
      <c r="GJ840" s="28"/>
      <c r="GK840" s="28"/>
      <c r="GL840" s="28"/>
      <c r="GM840" s="28"/>
      <c r="GN840" s="28"/>
      <c r="GO840" s="28"/>
      <c r="GP840" s="28"/>
      <c r="GQ840" s="28"/>
      <c r="GR840" s="28"/>
      <c r="GS840" s="28"/>
      <c r="GT840" s="28"/>
      <c r="GU840" s="28"/>
      <c r="GV840" s="28"/>
      <c r="GW840" s="28"/>
      <c r="GX840" s="28"/>
      <c r="GY840" s="28"/>
      <c r="GZ840" s="28"/>
      <c r="HA840" s="28"/>
      <c r="HB840" s="28"/>
      <c r="HC840" s="28"/>
      <c r="HD840" s="28"/>
      <c r="HE840" s="28"/>
      <c r="HF840" s="28"/>
      <c r="HG840" s="28"/>
      <c r="HH840" s="28"/>
      <c r="HI840" s="28"/>
      <c r="HJ840" s="28"/>
      <c r="HK840" s="28"/>
      <c r="HL840" s="28"/>
      <c r="HM840" s="28"/>
      <c r="HN840" s="28"/>
      <c r="HO840" s="28"/>
      <c r="HP840" s="28"/>
      <c r="HQ840" s="28"/>
      <c r="HR840" s="28"/>
      <c r="HS840" s="28"/>
      <c r="HT840" s="28"/>
      <c r="HU840" s="28"/>
      <c r="HV840" s="28"/>
      <c r="HW840" s="28"/>
      <c r="HX840" s="28"/>
      <c r="HY840" s="28"/>
      <c r="HZ840" s="28"/>
      <c r="IA840" s="28"/>
      <c r="IB840" s="28"/>
      <c r="IC840" s="28"/>
      <c r="ID840" s="28"/>
      <c r="IE840" s="28"/>
      <c r="IF840" s="28"/>
      <c r="IG840" s="28"/>
      <c r="IH840" s="28"/>
      <c r="II840" s="28"/>
      <c r="IJ840" s="28"/>
      <c r="IK840" s="28"/>
      <c r="IL840" s="28"/>
      <c r="IM840" s="28"/>
      <c r="IN840" s="28"/>
      <c r="IO840" s="28"/>
      <c r="IP840" s="28"/>
      <c r="IQ840" s="28"/>
      <c r="IR840" s="28"/>
    </row>
    <row r="841" spans="2:252" x14ac:dyDescent="0.25">
      <c r="B841" s="28"/>
      <c r="C841" s="28"/>
      <c r="D841" s="28"/>
      <c r="E841" s="28"/>
      <c r="F841" s="28"/>
      <c r="G841" s="28"/>
      <c r="H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c r="FY841" s="28"/>
      <c r="FZ841" s="28"/>
      <c r="GA841" s="28"/>
      <c r="GB841" s="28"/>
      <c r="GC841" s="28"/>
      <c r="GD841" s="28"/>
      <c r="GE841" s="28"/>
      <c r="GF841" s="28"/>
      <c r="GG841" s="28"/>
      <c r="GH841" s="28"/>
      <c r="GI841" s="28"/>
      <c r="GJ841" s="28"/>
      <c r="GK841" s="28"/>
      <c r="GL841" s="28"/>
      <c r="GM841" s="28"/>
      <c r="GN841" s="28"/>
      <c r="GO841" s="28"/>
      <c r="GP841" s="28"/>
      <c r="GQ841" s="28"/>
      <c r="GR841" s="28"/>
      <c r="GS841" s="28"/>
      <c r="GT841" s="28"/>
      <c r="GU841" s="28"/>
      <c r="GV841" s="28"/>
      <c r="GW841" s="28"/>
      <c r="GX841" s="28"/>
      <c r="GY841" s="28"/>
      <c r="GZ841" s="28"/>
      <c r="HA841" s="28"/>
      <c r="HB841" s="28"/>
      <c r="HC841" s="28"/>
      <c r="HD841" s="28"/>
      <c r="HE841" s="28"/>
      <c r="HF841" s="28"/>
      <c r="HG841" s="28"/>
      <c r="HH841" s="28"/>
      <c r="HI841" s="28"/>
      <c r="HJ841" s="28"/>
      <c r="HK841" s="28"/>
      <c r="HL841" s="28"/>
      <c r="HM841" s="28"/>
      <c r="HN841" s="28"/>
      <c r="HO841" s="28"/>
      <c r="HP841" s="28"/>
      <c r="HQ841" s="28"/>
      <c r="HR841" s="28"/>
      <c r="HS841" s="28"/>
      <c r="HT841" s="28"/>
      <c r="HU841" s="28"/>
      <c r="HV841" s="28"/>
      <c r="HW841" s="28"/>
      <c r="HX841" s="28"/>
      <c r="HY841" s="28"/>
      <c r="HZ841" s="28"/>
      <c r="IA841" s="28"/>
      <c r="IB841" s="28"/>
      <c r="IC841" s="28"/>
      <c r="ID841" s="28"/>
      <c r="IE841" s="28"/>
      <c r="IF841" s="28"/>
      <c r="IG841" s="28"/>
      <c r="IH841" s="28"/>
      <c r="II841" s="28"/>
      <c r="IJ841" s="28"/>
      <c r="IK841" s="28"/>
      <c r="IL841" s="28"/>
      <c r="IM841" s="28"/>
      <c r="IN841" s="28"/>
      <c r="IO841" s="28"/>
      <c r="IP841" s="28"/>
      <c r="IQ841" s="28"/>
      <c r="IR841" s="28"/>
    </row>
    <row r="842" spans="2:252" x14ac:dyDescent="0.25">
      <c r="B842" s="28"/>
      <c r="C842" s="28"/>
      <c r="D842" s="28"/>
      <c r="E842" s="28"/>
      <c r="F842" s="28"/>
      <c r="G842" s="28"/>
      <c r="H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c r="FY842" s="28"/>
      <c r="FZ842" s="28"/>
      <c r="GA842" s="28"/>
      <c r="GB842" s="28"/>
      <c r="GC842" s="28"/>
      <c r="GD842" s="28"/>
      <c r="GE842" s="28"/>
      <c r="GF842" s="28"/>
      <c r="GG842" s="28"/>
      <c r="GH842" s="28"/>
      <c r="GI842" s="28"/>
      <c r="GJ842" s="28"/>
      <c r="GK842" s="28"/>
      <c r="GL842" s="28"/>
      <c r="GM842" s="28"/>
      <c r="GN842" s="28"/>
      <c r="GO842" s="28"/>
      <c r="GP842" s="28"/>
      <c r="GQ842" s="28"/>
      <c r="GR842" s="28"/>
      <c r="GS842" s="28"/>
      <c r="GT842" s="28"/>
      <c r="GU842" s="28"/>
      <c r="GV842" s="28"/>
      <c r="GW842" s="28"/>
      <c r="GX842" s="28"/>
      <c r="GY842" s="28"/>
      <c r="GZ842" s="28"/>
      <c r="HA842" s="28"/>
      <c r="HB842" s="28"/>
      <c r="HC842" s="28"/>
      <c r="HD842" s="28"/>
      <c r="HE842" s="28"/>
      <c r="HF842" s="28"/>
      <c r="HG842" s="28"/>
      <c r="HH842" s="28"/>
      <c r="HI842" s="28"/>
      <c r="HJ842" s="28"/>
      <c r="HK842" s="28"/>
      <c r="HL842" s="28"/>
      <c r="HM842" s="28"/>
      <c r="HN842" s="28"/>
      <c r="HO842" s="28"/>
      <c r="HP842" s="28"/>
      <c r="HQ842" s="28"/>
      <c r="HR842" s="28"/>
      <c r="HS842" s="28"/>
      <c r="HT842" s="28"/>
      <c r="HU842" s="28"/>
      <c r="HV842" s="28"/>
      <c r="HW842" s="28"/>
      <c r="HX842" s="28"/>
      <c r="HY842" s="28"/>
      <c r="HZ842" s="28"/>
      <c r="IA842" s="28"/>
      <c r="IB842" s="28"/>
      <c r="IC842" s="28"/>
      <c r="ID842" s="28"/>
      <c r="IE842" s="28"/>
      <c r="IF842" s="28"/>
      <c r="IG842" s="28"/>
      <c r="IH842" s="28"/>
      <c r="II842" s="28"/>
      <c r="IJ842" s="28"/>
      <c r="IK842" s="28"/>
      <c r="IL842" s="28"/>
      <c r="IM842" s="28"/>
      <c r="IN842" s="28"/>
      <c r="IO842" s="28"/>
      <c r="IP842" s="28"/>
      <c r="IQ842" s="28"/>
      <c r="IR842" s="28"/>
    </row>
    <row r="843" spans="2:252" x14ac:dyDescent="0.25">
      <c r="B843" s="28"/>
      <c r="C843" s="28"/>
      <c r="D843" s="28"/>
      <c r="E843" s="28"/>
      <c r="F843" s="28"/>
      <c r="G843" s="28"/>
      <c r="H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c r="FY843" s="28"/>
      <c r="FZ843" s="28"/>
      <c r="GA843" s="28"/>
      <c r="GB843" s="28"/>
      <c r="GC843" s="28"/>
      <c r="GD843" s="28"/>
      <c r="GE843" s="28"/>
      <c r="GF843" s="28"/>
      <c r="GG843" s="28"/>
      <c r="GH843" s="28"/>
      <c r="GI843" s="28"/>
      <c r="GJ843" s="28"/>
      <c r="GK843" s="28"/>
      <c r="GL843" s="28"/>
      <c r="GM843" s="28"/>
      <c r="GN843" s="28"/>
      <c r="GO843" s="28"/>
      <c r="GP843" s="28"/>
      <c r="GQ843" s="28"/>
      <c r="GR843" s="28"/>
      <c r="GS843" s="28"/>
      <c r="GT843" s="28"/>
      <c r="GU843" s="28"/>
      <c r="GV843" s="28"/>
      <c r="GW843" s="28"/>
      <c r="GX843" s="28"/>
      <c r="GY843" s="28"/>
      <c r="GZ843" s="28"/>
      <c r="HA843" s="28"/>
      <c r="HB843" s="28"/>
      <c r="HC843" s="28"/>
      <c r="HD843" s="28"/>
      <c r="HE843" s="28"/>
      <c r="HF843" s="28"/>
      <c r="HG843" s="28"/>
      <c r="HH843" s="28"/>
      <c r="HI843" s="28"/>
      <c r="HJ843" s="28"/>
      <c r="HK843" s="28"/>
      <c r="HL843" s="28"/>
      <c r="HM843" s="28"/>
      <c r="HN843" s="28"/>
      <c r="HO843" s="28"/>
      <c r="HP843" s="28"/>
      <c r="HQ843" s="28"/>
      <c r="HR843" s="28"/>
      <c r="HS843" s="28"/>
      <c r="HT843" s="28"/>
      <c r="HU843" s="28"/>
      <c r="HV843" s="28"/>
      <c r="HW843" s="28"/>
      <c r="HX843" s="28"/>
      <c r="HY843" s="28"/>
      <c r="HZ843" s="28"/>
      <c r="IA843" s="28"/>
      <c r="IB843" s="28"/>
      <c r="IC843" s="28"/>
      <c r="ID843" s="28"/>
      <c r="IE843" s="28"/>
      <c r="IF843" s="28"/>
      <c r="IG843" s="28"/>
      <c r="IH843" s="28"/>
      <c r="II843" s="28"/>
      <c r="IJ843" s="28"/>
      <c r="IK843" s="28"/>
      <c r="IL843" s="28"/>
      <c r="IM843" s="28"/>
      <c r="IN843" s="28"/>
      <c r="IO843" s="28"/>
      <c r="IP843" s="28"/>
      <c r="IQ843" s="28"/>
      <c r="IR843" s="28"/>
    </row>
    <row r="844" spans="2:252" x14ac:dyDescent="0.25">
      <c r="B844" s="28"/>
      <c r="C844" s="28"/>
      <c r="D844" s="28"/>
      <c r="E844" s="28"/>
      <c r="F844" s="28"/>
      <c r="G844" s="28"/>
      <c r="H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c r="FY844" s="28"/>
      <c r="FZ844" s="28"/>
      <c r="GA844" s="28"/>
      <c r="GB844" s="28"/>
      <c r="GC844" s="28"/>
      <c r="GD844" s="28"/>
      <c r="GE844" s="28"/>
      <c r="GF844" s="28"/>
      <c r="GG844" s="28"/>
      <c r="GH844" s="28"/>
      <c r="GI844" s="28"/>
      <c r="GJ844" s="28"/>
      <c r="GK844" s="28"/>
      <c r="GL844" s="28"/>
      <c r="GM844" s="28"/>
      <c r="GN844" s="28"/>
      <c r="GO844" s="28"/>
      <c r="GP844" s="28"/>
      <c r="GQ844" s="28"/>
      <c r="GR844" s="28"/>
      <c r="GS844" s="28"/>
      <c r="GT844" s="28"/>
      <c r="GU844" s="28"/>
      <c r="GV844" s="28"/>
      <c r="GW844" s="28"/>
      <c r="GX844" s="28"/>
      <c r="GY844" s="28"/>
      <c r="GZ844" s="28"/>
      <c r="HA844" s="28"/>
      <c r="HB844" s="28"/>
      <c r="HC844" s="28"/>
      <c r="HD844" s="28"/>
      <c r="HE844" s="28"/>
      <c r="HF844" s="28"/>
      <c r="HG844" s="28"/>
      <c r="HH844" s="28"/>
      <c r="HI844" s="28"/>
      <c r="HJ844" s="28"/>
      <c r="HK844" s="28"/>
      <c r="HL844" s="28"/>
      <c r="HM844" s="28"/>
      <c r="HN844" s="28"/>
      <c r="HO844" s="28"/>
      <c r="HP844" s="28"/>
      <c r="HQ844" s="28"/>
      <c r="HR844" s="28"/>
      <c r="HS844" s="28"/>
      <c r="HT844" s="28"/>
      <c r="HU844" s="28"/>
      <c r="HV844" s="28"/>
      <c r="HW844" s="28"/>
      <c r="HX844" s="28"/>
      <c r="HY844" s="28"/>
      <c r="HZ844" s="28"/>
      <c r="IA844" s="28"/>
      <c r="IB844" s="28"/>
      <c r="IC844" s="28"/>
      <c r="ID844" s="28"/>
      <c r="IE844" s="28"/>
      <c r="IF844" s="28"/>
      <c r="IG844" s="28"/>
      <c r="IH844" s="28"/>
      <c r="II844" s="28"/>
      <c r="IJ844" s="28"/>
      <c r="IK844" s="28"/>
      <c r="IL844" s="28"/>
      <c r="IM844" s="28"/>
      <c r="IN844" s="28"/>
      <c r="IO844" s="28"/>
      <c r="IP844" s="28"/>
      <c r="IQ844" s="28"/>
      <c r="IR844" s="28"/>
    </row>
    <row r="845" spans="2:252" x14ac:dyDescent="0.25">
      <c r="B845" s="28"/>
      <c r="C845" s="28"/>
      <c r="D845" s="28"/>
      <c r="E845" s="28"/>
      <c r="F845" s="28"/>
      <c r="G845" s="28"/>
      <c r="H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c r="FY845" s="28"/>
      <c r="FZ845" s="28"/>
      <c r="GA845" s="28"/>
      <c r="GB845" s="28"/>
      <c r="GC845" s="28"/>
      <c r="GD845" s="28"/>
      <c r="GE845" s="28"/>
      <c r="GF845" s="28"/>
      <c r="GG845" s="28"/>
      <c r="GH845" s="28"/>
      <c r="GI845" s="28"/>
      <c r="GJ845" s="28"/>
      <c r="GK845" s="28"/>
      <c r="GL845" s="28"/>
      <c r="GM845" s="28"/>
      <c r="GN845" s="28"/>
      <c r="GO845" s="28"/>
      <c r="GP845" s="28"/>
      <c r="GQ845" s="28"/>
      <c r="GR845" s="28"/>
      <c r="GS845" s="28"/>
      <c r="GT845" s="28"/>
      <c r="GU845" s="28"/>
      <c r="GV845" s="28"/>
      <c r="GW845" s="28"/>
      <c r="GX845" s="28"/>
      <c r="GY845" s="28"/>
      <c r="GZ845" s="28"/>
      <c r="HA845" s="28"/>
      <c r="HB845" s="28"/>
      <c r="HC845" s="28"/>
      <c r="HD845" s="28"/>
      <c r="HE845" s="28"/>
      <c r="HF845" s="28"/>
      <c r="HG845" s="28"/>
      <c r="HH845" s="28"/>
      <c r="HI845" s="28"/>
      <c r="HJ845" s="28"/>
      <c r="HK845" s="28"/>
      <c r="HL845" s="28"/>
      <c r="HM845" s="28"/>
      <c r="HN845" s="28"/>
      <c r="HO845" s="28"/>
      <c r="HP845" s="28"/>
      <c r="HQ845" s="28"/>
      <c r="HR845" s="28"/>
      <c r="HS845" s="28"/>
      <c r="HT845" s="28"/>
      <c r="HU845" s="28"/>
      <c r="HV845" s="28"/>
      <c r="HW845" s="28"/>
      <c r="HX845" s="28"/>
      <c r="HY845" s="28"/>
      <c r="HZ845" s="28"/>
      <c r="IA845" s="28"/>
      <c r="IB845" s="28"/>
      <c r="IC845" s="28"/>
      <c r="ID845" s="28"/>
      <c r="IE845" s="28"/>
      <c r="IF845" s="28"/>
      <c r="IG845" s="28"/>
      <c r="IH845" s="28"/>
      <c r="II845" s="28"/>
      <c r="IJ845" s="28"/>
      <c r="IK845" s="28"/>
      <c r="IL845" s="28"/>
      <c r="IM845" s="28"/>
      <c r="IN845" s="28"/>
      <c r="IO845" s="28"/>
      <c r="IP845" s="28"/>
      <c r="IQ845" s="28"/>
      <c r="IR845" s="28"/>
    </row>
    <row r="846" spans="2:252" x14ac:dyDescent="0.25">
      <c r="B846" s="28"/>
      <c r="C846" s="28"/>
      <c r="D846" s="28"/>
      <c r="E846" s="28"/>
      <c r="F846" s="28"/>
      <c r="G846" s="28"/>
      <c r="H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c r="FY846" s="28"/>
      <c r="FZ846" s="28"/>
      <c r="GA846" s="28"/>
      <c r="GB846" s="28"/>
      <c r="GC846" s="28"/>
      <c r="GD846" s="28"/>
      <c r="GE846" s="28"/>
      <c r="GF846" s="28"/>
      <c r="GG846" s="28"/>
      <c r="GH846" s="28"/>
      <c r="GI846" s="28"/>
      <c r="GJ846" s="28"/>
      <c r="GK846" s="28"/>
      <c r="GL846" s="28"/>
      <c r="GM846" s="28"/>
      <c r="GN846" s="28"/>
      <c r="GO846" s="28"/>
      <c r="GP846" s="28"/>
      <c r="GQ846" s="28"/>
      <c r="GR846" s="28"/>
      <c r="GS846" s="28"/>
      <c r="GT846" s="28"/>
      <c r="GU846" s="28"/>
      <c r="GV846" s="28"/>
      <c r="GW846" s="28"/>
      <c r="GX846" s="28"/>
      <c r="GY846" s="28"/>
      <c r="GZ846" s="28"/>
      <c r="HA846" s="28"/>
      <c r="HB846" s="28"/>
      <c r="HC846" s="28"/>
      <c r="HD846" s="28"/>
      <c r="HE846" s="28"/>
      <c r="HF846" s="28"/>
      <c r="HG846" s="28"/>
      <c r="HH846" s="28"/>
      <c r="HI846" s="28"/>
      <c r="HJ846" s="28"/>
      <c r="HK846" s="28"/>
      <c r="HL846" s="28"/>
      <c r="HM846" s="28"/>
      <c r="HN846" s="28"/>
      <c r="HO846" s="28"/>
      <c r="HP846" s="28"/>
      <c r="HQ846" s="28"/>
      <c r="HR846" s="28"/>
      <c r="HS846" s="28"/>
      <c r="HT846" s="28"/>
      <c r="HU846" s="28"/>
      <c r="HV846" s="28"/>
      <c r="HW846" s="28"/>
      <c r="HX846" s="28"/>
      <c r="HY846" s="28"/>
      <c r="HZ846" s="28"/>
      <c r="IA846" s="28"/>
      <c r="IB846" s="28"/>
      <c r="IC846" s="28"/>
      <c r="ID846" s="28"/>
      <c r="IE846" s="28"/>
      <c r="IF846" s="28"/>
      <c r="IG846" s="28"/>
      <c r="IH846" s="28"/>
      <c r="II846" s="28"/>
      <c r="IJ846" s="28"/>
      <c r="IK846" s="28"/>
      <c r="IL846" s="28"/>
      <c r="IM846" s="28"/>
      <c r="IN846" s="28"/>
      <c r="IO846" s="28"/>
      <c r="IP846" s="28"/>
      <c r="IQ846" s="28"/>
      <c r="IR846" s="28"/>
    </row>
    <row r="847" spans="2:252" x14ac:dyDescent="0.25">
      <c r="B847" s="28"/>
      <c r="C847" s="28"/>
      <c r="D847" s="28"/>
      <c r="E847" s="28"/>
      <c r="F847" s="28"/>
      <c r="G847" s="28"/>
      <c r="H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c r="FY847" s="28"/>
      <c r="FZ847" s="28"/>
      <c r="GA847" s="28"/>
      <c r="GB847" s="28"/>
      <c r="GC847" s="28"/>
      <c r="GD847" s="28"/>
      <c r="GE847" s="28"/>
      <c r="GF847" s="28"/>
      <c r="GG847" s="28"/>
      <c r="GH847" s="28"/>
      <c r="GI847" s="28"/>
      <c r="GJ847" s="28"/>
      <c r="GK847" s="28"/>
      <c r="GL847" s="28"/>
      <c r="GM847" s="28"/>
      <c r="GN847" s="28"/>
      <c r="GO847" s="28"/>
      <c r="GP847" s="28"/>
      <c r="GQ847" s="28"/>
      <c r="GR847" s="28"/>
      <c r="GS847" s="28"/>
      <c r="GT847" s="28"/>
      <c r="GU847" s="28"/>
      <c r="GV847" s="28"/>
      <c r="GW847" s="28"/>
      <c r="GX847" s="28"/>
      <c r="GY847" s="28"/>
      <c r="GZ847" s="28"/>
      <c r="HA847" s="28"/>
      <c r="HB847" s="28"/>
      <c r="HC847" s="28"/>
      <c r="HD847" s="28"/>
      <c r="HE847" s="28"/>
      <c r="HF847" s="28"/>
      <c r="HG847" s="28"/>
      <c r="HH847" s="28"/>
      <c r="HI847" s="28"/>
      <c r="HJ847" s="28"/>
      <c r="HK847" s="28"/>
      <c r="HL847" s="28"/>
      <c r="HM847" s="28"/>
      <c r="HN847" s="28"/>
      <c r="HO847" s="28"/>
      <c r="HP847" s="28"/>
      <c r="HQ847" s="28"/>
      <c r="HR847" s="28"/>
      <c r="HS847" s="28"/>
      <c r="HT847" s="28"/>
      <c r="HU847" s="28"/>
      <c r="HV847" s="28"/>
      <c r="HW847" s="28"/>
      <c r="HX847" s="28"/>
      <c r="HY847" s="28"/>
      <c r="HZ847" s="28"/>
      <c r="IA847" s="28"/>
      <c r="IB847" s="28"/>
      <c r="IC847" s="28"/>
      <c r="ID847" s="28"/>
      <c r="IE847" s="28"/>
      <c r="IF847" s="28"/>
      <c r="IG847" s="28"/>
      <c r="IH847" s="28"/>
      <c r="II847" s="28"/>
      <c r="IJ847" s="28"/>
      <c r="IK847" s="28"/>
      <c r="IL847" s="28"/>
      <c r="IM847" s="28"/>
      <c r="IN847" s="28"/>
      <c r="IO847" s="28"/>
      <c r="IP847" s="28"/>
      <c r="IQ847" s="28"/>
      <c r="IR847" s="28"/>
    </row>
    <row r="848" spans="2:252" x14ac:dyDescent="0.25">
      <c r="B848" s="28"/>
      <c r="C848" s="28"/>
      <c r="D848" s="28"/>
      <c r="E848" s="28"/>
      <c r="F848" s="28"/>
      <c r="G848" s="28"/>
      <c r="H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c r="FY848" s="28"/>
      <c r="FZ848" s="28"/>
      <c r="GA848" s="28"/>
      <c r="GB848" s="28"/>
      <c r="GC848" s="28"/>
      <c r="GD848" s="28"/>
      <c r="GE848" s="28"/>
      <c r="GF848" s="28"/>
      <c r="GG848" s="28"/>
      <c r="GH848" s="28"/>
      <c r="GI848" s="28"/>
      <c r="GJ848" s="28"/>
      <c r="GK848" s="28"/>
      <c r="GL848" s="28"/>
      <c r="GM848" s="28"/>
      <c r="GN848" s="28"/>
      <c r="GO848" s="28"/>
      <c r="GP848" s="28"/>
      <c r="GQ848" s="28"/>
      <c r="GR848" s="28"/>
      <c r="GS848" s="28"/>
      <c r="GT848" s="28"/>
      <c r="GU848" s="28"/>
      <c r="GV848" s="28"/>
      <c r="GW848" s="28"/>
      <c r="GX848" s="28"/>
      <c r="GY848" s="28"/>
      <c r="GZ848" s="28"/>
      <c r="HA848" s="28"/>
      <c r="HB848" s="28"/>
      <c r="HC848" s="28"/>
      <c r="HD848" s="28"/>
      <c r="HE848" s="28"/>
      <c r="HF848" s="28"/>
      <c r="HG848" s="28"/>
      <c r="HH848" s="28"/>
      <c r="HI848" s="28"/>
      <c r="HJ848" s="28"/>
      <c r="HK848" s="28"/>
      <c r="HL848" s="28"/>
      <c r="HM848" s="28"/>
      <c r="HN848" s="28"/>
      <c r="HO848" s="28"/>
      <c r="HP848" s="28"/>
      <c r="HQ848" s="28"/>
      <c r="HR848" s="28"/>
      <c r="HS848" s="28"/>
      <c r="HT848" s="28"/>
      <c r="HU848" s="28"/>
      <c r="HV848" s="28"/>
      <c r="HW848" s="28"/>
      <c r="HX848" s="28"/>
      <c r="HY848" s="28"/>
      <c r="HZ848" s="28"/>
      <c r="IA848" s="28"/>
      <c r="IB848" s="28"/>
      <c r="IC848" s="28"/>
      <c r="ID848" s="28"/>
      <c r="IE848" s="28"/>
      <c r="IF848" s="28"/>
      <c r="IG848" s="28"/>
      <c r="IH848" s="28"/>
      <c r="II848" s="28"/>
      <c r="IJ848" s="28"/>
      <c r="IK848" s="28"/>
      <c r="IL848" s="28"/>
      <c r="IM848" s="28"/>
      <c r="IN848" s="28"/>
      <c r="IO848" s="28"/>
      <c r="IP848" s="28"/>
      <c r="IQ848" s="28"/>
      <c r="IR848" s="28"/>
    </row>
    <row r="849" spans="2:252" x14ac:dyDescent="0.25">
      <c r="B849" s="28"/>
      <c r="C849" s="28"/>
      <c r="D849" s="28"/>
      <c r="E849" s="28"/>
      <c r="F849" s="28"/>
      <c r="G849" s="28"/>
      <c r="H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c r="FY849" s="28"/>
      <c r="FZ849" s="28"/>
      <c r="GA849" s="28"/>
      <c r="GB849" s="28"/>
      <c r="GC849" s="28"/>
      <c r="GD849" s="28"/>
      <c r="GE849" s="28"/>
      <c r="GF849" s="28"/>
      <c r="GG849" s="28"/>
      <c r="GH849" s="28"/>
      <c r="GI849" s="28"/>
      <c r="GJ849" s="28"/>
      <c r="GK849" s="28"/>
      <c r="GL849" s="28"/>
      <c r="GM849" s="28"/>
      <c r="GN849" s="28"/>
      <c r="GO849" s="28"/>
      <c r="GP849" s="28"/>
      <c r="GQ849" s="28"/>
      <c r="GR849" s="28"/>
      <c r="GS849" s="28"/>
      <c r="GT849" s="28"/>
      <c r="GU849" s="28"/>
      <c r="GV849" s="28"/>
      <c r="GW849" s="28"/>
      <c r="GX849" s="28"/>
      <c r="GY849" s="28"/>
      <c r="GZ849" s="28"/>
      <c r="HA849" s="28"/>
      <c r="HB849" s="28"/>
      <c r="HC849" s="28"/>
      <c r="HD849" s="28"/>
      <c r="HE849" s="28"/>
      <c r="HF849" s="28"/>
      <c r="HG849" s="28"/>
      <c r="HH849" s="28"/>
      <c r="HI849" s="28"/>
      <c r="HJ849" s="28"/>
      <c r="HK849" s="28"/>
      <c r="HL849" s="28"/>
      <c r="HM849" s="28"/>
      <c r="HN849" s="28"/>
      <c r="HO849" s="28"/>
      <c r="HP849" s="28"/>
      <c r="HQ849" s="28"/>
      <c r="HR849" s="28"/>
      <c r="HS849" s="28"/>
      <c r="HT849" s="28"/>
      <c r="HU849" s="28"/>
      <c r="HV849" s="28"/>
      <c r="HW849" s="28"/>
      <c r="HX849" s="28"/>
      <c r="HY849" s="28"/>
      <c r="HZ849" s="28"/>
      <c r="IA849" s="28"/>
      <c r="IB849" s="28"/>
      <c r="IC849" s="28"/>
      <c r="ID849" s="28"/>
      <c r="IE849" s="28"/>
      <c r="IF849" s="28"/>
      <c r="IG849" s="28"/>
      <c r="IH849" s="28"/>
      <c r="II849" s="28"/>
      <c r="IJ849" s="28"/>
      <c r="IK849" s="28"/>
      <c r="IL849" s="28"/>
      <c r="IM849" s="28"/>
      <c r="IN849" s="28"/>
      <c r="IO849" s="28"/>
      <c r="IP849" s="28"/>
      <c r="IQ849" s="28"/>
      <c r="IR849" s="28"/>
    </row>
    <row r="850" spans="2:252" x14ac:dyDescent="0.25">
      <c r="B850" s="28"/>
      <c r="C850" s="28"/>
      <c r="D850" s="28"/>
      <c r="E850" s="28"/>
      <c r="F850" s="28"/>
      <c r="G850" s="28"/>
      <c r="H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c r="FY850" s="28"/>
      <c r="FZ850" s="28"/>
      <c r="GA850" s="28"/>
      <c r="GB850" s="28"/>
      <c r="GC850" s="28"/>
      <c r="GD850" s="28"/>
      <c r="GE850" s="28"/>
      <c r="GF850" s="28"/>
      <c r="GG850" s="28"/>
      <c r="GH850" s="28"/>
      <c r="GI850" s="28"/>
      <c r="GJ850" s="28"/>
      <c r="GK850" s="28"/>
      <c r="GL850" s="28"/>
      <c r="GM850" s="28"/>
      <c r="GN850" s="28"/>
      <c r="GO850" s="28"/>
      <c r="GP850" s="28"/>
      <c r="GQ850" s="28"/>
      <c r="GR850" s="28"/>
      <c r="GS850" s="28"/>
      <c r="GT850" s="28"/>
      <c r="GU850" s="28"/>
      <c r="GV850" s="28"/>
      <c r="GW850" s="28"/>
      <c r="GX850" s="28"/>
      <c r="GY850" s="28"/>
      <c r="GZ850" s="28"/>
      <c r="HA850" s="28"/>
      <c r="HB850" s="28"/>
      <c r="HC850" s="28"/>
      <c r="HD850" s="28"/>
      <c r="HE850" s="28"/>
      <c r="HF850" s="28"/>
      <c r="HG850" s="28"/>
      <c r="HH850" s="28"/>
      <c r="HI850" s="28"/>
      <c r="HJ850" s="28"/>
      <c r="HK850" s="28"/>
      <c r="HL850" s="28"/>
      <c r="HM850" s="28"/>
      <c r="HN850" s="28"/>
      <c r="HO850" s="28"/>
      <c r="HP850" s="28"/>
      <c r="HQ850" s="28"/>
      <c r="HR850" s="28"/>
      <c r="HS850" s="28"/>
      <c r="HT850" s="28"/>
      <c r="HU850" s="28"/>
      <c r="HV850" s="28"/>
      <c r="HW850" s="28"/>
      <c r="HX850" s="28"/>
      <c r="HY850" s="28"/>
      <c r="HZ850" s="28"/>
      <c r="IA850" s="28"/>
      <c r="IB850" s="28"/>
      <c r="IC850" s="28"/>
      <c r="ID850" s="28"/>
      <c r="IE850" s="28"/>
      <c r="IF850" s="28"/>
      <c r="IG850" s="28"/>
      <c r="IH850" s="28"/>
      <c r="II850" s="28"/>
      <c r="IJ850" s="28"/>
      <c r="IK850" s="28"/>
      <c r="IL850" s="28"/>
      <c r="IM850" s="28"/>
      <c r="IN850" s="28"/>
      <c r="IO850" s="28"/>
      <c r="IP850" s="28"/>
      <c r="IQ850" s="28"/>
      <c r="IR850" s="28"/>
    </row>
    <row r="851" spans="2:252" x14ac:dyDescent="0.25">
      <c r="B851" s="28"/>
      <c r="C851" s="28"/>
      <c r="D851" s="28"/>
      <c r="E851" s="28"/>
      <c r="F851" s="28"/>
      <c r="G851" s="28"/>
      <c r="H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c r="FY851" s="28"/>
      <c r="FZ851" s="28"/>
      <c r="GA851" s="28"/>
      <c r="GB851" s="28"/>
      <c r="GC851" s="28"/>
      <c r="GD851" s="28"/>
      <c r="GE851" s="28"/>
      <c r="GF851" s="28"/>
      <c r="GG851" s="28"/>
      <c r="GH851" s="28"/>
      <c r="GI851" s="28"/>
      <c r="GJ851" s="28"/>
      <c r="GK851" s="28"/>
      <c r="GL851" s="28"/>
      <c r="GM851" s="28"/>
      <c r="GN851" s="28"/>
      <c r="GO851" s="28"/>
      <c r="GP851" s="28"/>
      <c r="GQ851" s="28"/>
      <c r="GR851" s="28"/>
      <c r="GS851" s="28"/>
      <c r="GT851" s="28"/>
      <c r="GU851" s="28"/>
      <c r="GV851" s="28"/>
      <c r="GW851" s="28"/>
      <c r="GX851" s="28"/>
      <c r="GY851" s="28"/>
      <c r="GZ851" s="28"/>
      <c r="HA851" s="28"/>
      <c r="HB851" s="28"/>
      <c r="HC851" s="28"/>
      <c r="HD851" s="28"/>
      <c r="HE851" s="28"/>
      <c r="HF851" s="28"/>
      <c r="HG851" s="28"/>
      <c r="HH851" s="28"/>
      <c r="HI851" s="28"/>
      <c r="HJ851" s="28"/>
      <c r="HK851" s="28"/>
      <c r="HL851" s="28"/>
      <c r="HM851" s="28"/>
      <c r="HN851" s="28"/>
      <c r="HO851" s="28"/>
      <c r="HP851" s="28"/>
      <c r="HQ851" s="28"/>
      <c r="HR851" s="28"/>
      <c r="HS851" s="28"/>
      <c r="HT851" s="28"/>
      <c r="HU851" s="28"/>
      <c r="HV851" s="28"/>
      <c r="HW851" s="28"/>
      <c r="HX851" s="28"/>
      <c r="HY851" s="28"/>
      <c r="HZ851" s="28"/>
      <c r="IA851" s="28"/>
      <c r="IB851" s="28"/>
      <c r="IC851" s="28"/>
      <c r="ID851" s="28"/>
      <c r="IE851" s="28"/>
      <c r="IF851" s="28"/>
      <c r="IG851" s="28"/>
      <c r="IH851" s="28"/>
      <c r="II851" s="28"/>
      <c r="IJ851" s="28"/>
      <c r="IK851" s="28"/>
      <c r="IL851" s="28"/>
      <c r="IM851" s="28"/>
      <c r="IN851" s="28"/>
      <c r="IO851" s="28"/>
      <c r="IP851" s="28"/>
      <c r="IQ851" s="28"/>
      <c r="IR851" s="28"/>
    </row>
    <row r="852" spans="2:252" x14ac:dyDescent="0.25">
      <c r="B852" s="28"/>
      <c r="C852" s="28"/>
      <c r="D852" s="28"/>
      <c r="E852" s="28"/>
      <c r="F852" s="28"/>
      <c r="G852" s="28"/>
      <c r="H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c r="FY852" s="28"/>
      <c r="FZ852" s="28"/>
      <c r="GA852" s="28"/>
      <c r="GB852" s="28"/>
      <c r="GC852" s="28"/>
      <c r="GD852" s="28"/>
      <c r="GE852" s="28"/>
      <c r="GF852" s="28"/>
      <c r="GG852" s="28"/>
      <c r="GH852" s="28"/>
      <c r="GI852" s="28"/>
      <c r="GJ852" s="28"/>
      <c r="GK852" s="28"/>
      <c r="GL852" s="28"/>
      <c r="GM852" s="28"/>
      <c r="GN852" s="28"/>
      <c r="GO852" s="28"/>
      <c r="GP852" s="28"/>
      <c r="GQ852" s="28"/>
      <c r="GR852" s="28"/>
      <c r="GS852" s="28"/>
      <c r="GT852" s="28"/>
      <c r="GU852" s="28"/>
      <c r="GV852" s="28"/>
      <c r="GW852" s="28"/>
      <c r="GX852" s="28"/>
      <c r="GY852" s="28"/>
      <c r="GZ852" s="28"/>
      <c r="HA852" s="28"/>
      <c r="HB852" s="28"/>
      <c r="HC852" s="28"/>
      <c r="HD852" s="28"/>
      <c r="HE852" s="28"/>
      <c r="HF852" s="28"/>
      <c r="HG852" s="28"/>
      <c r="HH852" s="28"/>
      <c r="HI852" s="28"/>
      <c r="HJ852" s="28"/>
      <c r="HK852" s="28"/>
      <c r="HL852" s="28"/>
      <c r="HM852" s="28"/>
      <c r="HN852" s="28"/>
      <c r="HO852" s="28"/>
      <c r="HP852" s="28"/>
      <c r="HQ852" s="28"/>
      <c r="HR852" s="28"/>
      <c r="HS852" s="28"/>
      <c r="HT852" s="28"/>
      <c r="HU852" s="28"/>
      <c r="HV852" s="28"/>
      <c r="HW852" s="28"/>
      <c r="HX852" s="28"/>
      <c r="HY852" s="28"/>
      <c r="HZ852" s="28"/>
      <c r="IA852" s="28"/>
      <c r="IB852" s="28"/>
      <c r="IC852" s="28"/>
      <c r="ID852" s="28"/>
      <c r="IE852" s="28"/>
      <c r="IF852" s="28"/>
      <c r="IG852" s="28"/>
      <c r="IH852" s="28"/>
      <c r="II852" s="28"/>
      <c r="IJ852" s="28"/>
      <c r="IK852" s="28"/>
      <c r="IL852" s="28"/>
      <c r="IM852" s="28"/>
      <c r="IN852" s="28"/>
      <c r="IO852" s="28"/>
      <c r="IP852" s="28"/>
      <c r="IQ852" s="28"/>
      <c r="IR852" s="28"/>
    </row>
    <row r="853" spans="2:252" x14ac:dyDescent="0.25">
      <c r="B853" s="28"/>
      <c r="C853" s="28"/>
      <c r="D853" s="28"/>
      <c r="E853" s="28"/>
      <c r="F853" s="28"/>
      <c r="G853" s="28"/>
      <c r="H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c r="FY853" s="28"/>
      <c r="FZ853" s="28"/>
      <c r="GA853" s="28"/>
      <c r="GB853" s="28"/>
      <c r="GC853" s="28"/>
      <c r="GD853" s="28"/>
      <c r="GE853" s="28"/>
      <c r="GF853" s="28"/>
      <c r="GG853" s="28"/>
      <c r="GH853" s="28"/>
      <c r="GI853" s="28"/>
      <c r="GJ853" s="28"/>
      <c r="GK853" s="28"/>
      <c r="GL853" s="28"/>
      <c r="GM853" s="28"/>
      <c r="GN853" s="28"/>
      <c r="GO853" s="28"/>
      <c r="GP853" s="28"/>
      <c r="GQ853" s="28"/>
      <c r="GR853" s="28"/>
      <c r="GS853" s="28"/>
      <c r="GT853" s="28"/>
      <c r="GU853" s="28"/>
      <c r="GV853" s="28"/>
      <c r="GW853" s="28"/>
      <c r="GX853" s="28"/>
      <c r="GY853" s="28"/>
      <c r="GZ853" s="28"/>
      <c r="HA853" s="28"/>
      <c r="HB853" s="28"/>
      <c r="HC853" s="28"/>
      <c r="HD853" s="28"/>
      <c r="HE853" s="28"/>
      <c r="HF853" s="28"/>
      <c r="HG853" s="28"/>
      <c r="HH853" s="28"/>
      <c r="HI853" s="28"/>
      <c r="HJ853" s="28"/>
      <c r="HK853" s="28"/>
      <c r="HL853" s="28"/>
      <c r="HM853" s="28"/>
      <c r="HN853" s="28"/>
      <c r="HO853" s="28"/>
      <c r="HP853" s="28"/>
      <c r="HQ853" s="28"/>
      <c r="HR853" s="28"/>
      <c r="HS853" s="28"/>
      <c r="HT853" s="28"/>
      <c r="HU853" s="28"/>
      <c r="HV853" s="28"/>
      <c r="HW853" s="28"/>
      <c r="HX853" s="28"/>
      <c r="HY853" s="28"/>
      <c r="HZ853" s="28"/>
      <c r="IA853" s="28"/>
      <c r="IB853" s="28"/>
      <c r="IC853" s="28"/>
      <c r="ID853" s="28"/>
      <c r="IE853" s="28"/>
      <c r="IF853" s="28"/>
      <c r="IG853" s="28"/>
      <c r="IH853" s="28"/>
      <c r="II853" s="28"/>
      <c r="IJ853" s="28"/>
      <c r="IK853" s="28"/>
      <c r="IL853" s="28"/>
      <c r="IM853" s="28"/>
      <c r="IN853" s="28"/>
      <c r="IO853" s="28"/>
      <c r="IP853" s="28"/>
      <c r="IQ853" s="28"/>
      <c r="IR853" s="28"/>
    </row>
    <row r="854" spans="2:252" x14ac:dyDescent="0.25">
      <c r="B854" s="28"/>
      <c r="C854" s="28"/>
      <c r="D854" s="28"/>
      <c r="E854" s="28"/>
      <c r="F854" s="28"/>
      <c r="G854" s="28"/>
      <c r="H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c r="FY854" s="28"/>
      <c r="FZ854" s="28"/>
      <c r="GA854" s="28"/>
      <c r="GB854" s="28"/>
      <c r="GC854" s="28"/>
      <c r="GD854" s="28"/>
      <c r="GE854" s="28"/>
      <c r="GF854" s="28"/>
      <c r="GG854" s="28"/>
      <c r="GH854" s="28"/>
      <c r="GI854" s="28"/>
      <c r="GJ854" s="28"/>
      <c r="GK854" s="28"/>
      <c r="GL854" s="28"/>
      <c r="GM854" s="28"/>
      <c r="GN854" s="28"/>
      <c r="GO854" s="28"/>
      <c r="GP854" s="28"/>
      <c r="GQ854" s="28"/>
      <c r="GR854" s="28"/>
      <c r="GS854" s="28"/>
      <c r="GT854" s="28"/>
      <c r="GU854" s="28"/>
      <c r="GV854" s="28"/>
      <c r="GW854" s="28"/>
      <c r="GX854" s="28"/>
      <c r="GY854" s="28"/>
      <c r="GZ854" s="28"/>
      <c r="HA854" s="28"/>
      <c r="HB854" s="28"/>
      <c r="HC854" s="28"/>
      <c r="HD854" s="28"/>
      <c r="HE854" s="28"/>
      <c r="HF854" s="28"/>
      <c r="HG854" s="28"/>
      <c r="HH854" s="28"/>
      <c r="HI854" s="28"/>
      <c r="HJ854" s="28"/>
      <c r="HK854" s="28"/>
      <c r="HL854" s="28"/>
      <c r="HM854" s="28"/>
      <c r="HN854" s="28"/>
      <c r="HO854" s="28"/>
      <c r="HP854" s="28"/>
      <c r="HQ854" s="28"/>
      <c r="HR854" s="28"/>
      <c r="HS854" s="28"/>
      <c r="HT854" s="28"/>
      <c r="HU854" s="28"/>
      <c r="HV854" s="28"/>
      <c r="HW854" s="28"/>
      <c r="HX854" s="28"/>
      <c r="HY854" s="28"/>
      <c r="HZ854" s="28"/>
      <c r="IA854" s="28"/>
      <c r="IB854" s="28"/>
      <c r="IC854" s="28"/>
      <c r="ID854" s="28"/>
      <c r="IE854" s="28"/>
      <c r="IF854" s="28"/>
      <c r="IG854" s="28"/>
      <c r="IH854" s="28"/>
      <c r="II854" s="28"/>
      <c r="IJ854" s="28"/>
      <c r="IK854" s="28"/>
      <c r="IL854" s="28"/>
      <c r="IM854" s="28"/>
      <c r="IN854" s="28"/>
      <c r="IO854" s="28"/>
      <c r="IP854" s="28"/>
      <c r="IQ854" s="28"/>
      <c r="IR854" s="28"/>
    </row>
    <row r="855" spans="2:252" x14ac:dyDescent="0.25">
      <c r="B855" s="28"/>
      <c r="C855" s="28"/>
      <c r="D855" s="28"/>
      <c r="E855" s="28"/>
      <c r="F855" s="28"/>
      <c r="G855" s="28"/>
      <c r="H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c r="FY855" s="28"/>
      <c r="FZ855" s="28"/>
      <c r="GA855" s="28"/>
      <c r="GB855" s="28"/>
      <c r="GC855" s="28"/>
      <c r="GD855" s="28"/>
      <c r="GE855" s="28"/>
      <c r="GF855" s="28"/>
      <c r="GG855" s="28"/>
      <c r="GH855" s="28"/>
      <c r="GI855" s="28"/>
      <c r="GJ855" s="28"/>
      <c r="GK855" s="28"/>
      <c r="GL855" s="28"/>
      <c r="GM855" s="28"/>
      <c r="GN855" s="28"/>
      <c r="GO855" s="28"/>
      <c r="GP855" s="28"/>
      <c r="GQ855" s="28"/>
      <c r="GR855" s="28"/>
      <c r="GS855" s="28"/>
      <c r="GT855" s="28"/>
      <c r="GU855" s="28"/>
      <c r="GV855" s="28"/>
      <c r="GW855" s="28"/>
      <c r="GX855" s="28"/>
      <c r="GY855" s="28"/>
      <c r="GZ855" s="28"/>
      <c r="HA855" s="28"/>
      <c r="HB855" s="28"/>
      <c r="HC855" s="28"/>
      <c r="HD855" s="28"/>
      <c r="HE855" s="28"/>
      <c r="HF855" s="28"/>
      <c r="HG855" s="28"/>
      <c r="HH855" s="28"/>
      <c r="HI855" s="28"/>
      <c r="HJ855" s="28"/>
      <c r="HK855" s="28"/>
      <c r="HL855" s="28"/>
      <c r="HM855" s="28"/>
      <c r="HN855" s="28"/>
      <c r="HO855" s="28"/>
      <c r="HP855" s="28"/>
      <c r="HQ855" s="28"/>
      <c r="HR855" s="28"/>
      <c r="HS855" s="28"/>
      <c r="HT855" s="28"/>
      <c r="HU855" s="28"/>
      <c r="HV855" s="28"/>
      <c r="HW855" s="28"/>
      <c r="HX855" s="28"/>
      <c r="HY855" s="28"/>
      <c r="HZ855" s="28"/>
      <c r="IA855" s="28"/>
      <c r="IB855" s="28"/>
      <c r="IC855" s="28"/>
      <c r="ID855" s="28"/>
      <c r="IE855" s="28"/>
      <c r="IF855" s="28"/>
      <c r="IG855" s="28"/>
      <c r="IH855" s="28"/>
      <c r="II855" s="28"/>
      <c r="IJ855" s="28"/>
      <c r="IK855" s="28"/>
      <c r="IL855" s="28"/>
      <c r="IM855" s="28"/>
      <c r="IN855" s="28"/>
      <c r="IO855" s="28"/>
      <c r="IP855" s="28"/>
      <c r="IQ855" s="28"/>
      <c r="IR855" s="28"/>
    </row>
    <row r="856" spans="2:252" x14ac:dyDescent="0.25">
      <c r="B856" s="28"/>
      <c r="C856" s="28"/>
      <c r="D856" s="28"/>
      <c r="E856" s="28"/>
      <c r="F856" s="28"/>
      <c r="G856" s="28"/>
      <c r="H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c r="FY856" s="28"/>
      <c r="FZ856" s="28"/>
      <c r="GA856" s="28"/>
      <c r="GB856" s="28"/>
      <c r="GC856" s="28"/>
      <c r="GD856" s="28"/>
      <c r="GE856" s="28"/>
      <c r="GF856" s="28"/>
      <c r="GG856" s="28"/>
      <c r="GH856" s="28"/>
      <c r="GI856" s="28"/>
      <c r="GJ856" s="28"/>
      <c r="GK856" s="28"/>
      <c r="GL856" s="28"/>
      <c r="GM856" s="28"/>
      <c r="GN856" s="28"/>
      <c r="GO856" s="28"/>
      <c r="GP856" s="28"/>
      <c r="GQ856" s="28"/>
      <c r="GR856" s="28"/>
      <c r="GS856" s="28"/>
      <c r="GT856" s="28"/>
      <c r="GU856" s="28"/>
      <c r="GV856" s="28"/>
      <c r="GW856" s="28"/>
      <c r="GX856" s="28"/>
      <c r="GY856" s="28"/>
      <c r="GZ856" s="28"/>
      <c r="HA856" s="28"/>
      <c r="HB856" s="28"/>
      <c r="HC856" s="28"/>
      <c r="HD856" s="28"/>
      <c r="HE856" s="28"/>
      <c r="HF856" s="28"/>
      <c r="HG856" s="28"/>
      <c r="HH856" s="28"/>
      <c r="HI856" s="28"/>
      <c r="HJ856" s="28"/>
      <c r="HK856" s="28"/>
      <c r="HL856" s="28"/>
      <c r="HM856" s="28"/>
      <c r="HN856" s="28"/>
      <c r="HO856" s="28"/>
      <c r="HP856" s="28"/>
      <c r="HQ856" s="28"/>
      <c r="HR856" s="28"/>
      <c r="HS856" s="28"/>
      <c r="HT856" s="28"/>
      <c r="HU856" s="28"/>
      <c r="HV856" s="28"/>
      <c r="HW856" s="28"/>
      <c r="HX856" s="28"/>
      <c r="HY856" s="28"/>
      <c r="HZ856" s="28"/>
      <c r="IA856" s="28"/>
      <c r="IB856" s="28"/>
      <c r="IC856" s="28"/>
      <c r="ID856" s="28"/>
      <c r="IE856" s="28"/>
      <c r="IF856" s="28"/>
      <c r="IG856" s="28"/>
      <c r="IH856" s="28"/>
      <c r="II856" s="28"/>
      <c r="IJ856" s="28"/>
      <c r="IK856" s="28"/>
      <c r="IL856" s="28"/>
      <c r="IM856" s="28"/>
      <c r="IN856" s="28"/>
      <c r="IO856" s="28"/>
      <c r="IP856" s="28"/>
      <c r="IQ856" s="28"/>
      <c r="IR856" s="28"/>
    </row>
    <row r="857" spans="2:252" x14ac:dyDescent="0.25">
      <c r="B857" s="28"/>
      <c r="C857" s="28"/>
      <c r="D857" s="28"/>
      <c r="E857" s="28"/>
      <c r="F857" s="28"/>
      <c r="G857" s="28"/>
      <c r="H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c r="FY857" s="28"/>
      <c r="FZ857" s="28"/>
      <c r="GA857" s="28"/>
      <c r="GB857" s="28"/>
      <c r="GC857" s="28"/>
      <c r="GD857" s="28"/>
      <c r="GE857" s="28"/>
      <c r="GF857" s="28"/>
      <c r="GG857" s="28"/>
      <c r="GH857" s="28"/>
      <c r="GI857" s="28"/>
      <c r="GJ857" s="28"/>
      <c r="GK857" s="28"/>
      <c r="GL857" s="28"/>
      <c r="GM857" s="28"/>
      <c r="GN857" s="28"/>
      <c r="GO857" s="28"/>
      <c r="GP857" s="28"/>
      <c r="GQ857" s="28"/>
      <c r="GR857" s="28"/>
      <c r="GS857" s="28"/>
      <c r="GT857" s="28"/>
      <c r="GU857" s="28"/>
      <c r="GV857" s="28"/>
      <c r="GW857" s="28"/>
      <c r="GX857" s="28"/>
      <c r="GY857" s="28"/>
      <c r="GZ857" s="28"/>
      <c r="HA857" s="28"/>
      <c r="HB857" s="28"/>
      <c r="HC857" s="28"/>
      <c r="HD857" s="28"/>
      <c r="HE857" s="28"/>
      <c r="HF857" s="28"/>
      <c r="HG857" s="28"/>
      <c r="HH857" s="28"/>
      <c r="HI857" s="28"/>
      <c r="HJ857" s="28"/>
      <c r="HK857" s="28"/>
      <c r="HL857" s="28"/>
      <c r="HM857" s="28"/>
      <c r="HN857" s="28"/>
      <c r="HO857" s="28"/>
      <c r="HP857" s="28"/>
      <c r="HQ857" s="28"/>
      <c r="HR857" s="28"/>
      <c r="HS857" s="28"/>
      <c r="HT857" s="28"/>
      <c r="HU857" s="28"/>
      <c r="HV857" s="28"/>
      <c r="HW857" s="28"/>
      <c r="HX857" s="28"/>
      <c r="HY857" s="28"/>
      <c r="HZ857" s="28"/>
      <c r="IA857" s="28"/>
      <c r="IB857" s="28"/>
      <c r="IC857" s="28"/>
      <c r="ID857" s="28"/>
      <c r="IE857" s="28"/>
      <c r="IF857" s="28"/>
      <c r="IG857" s="28"/>
      <c r="IH857" s="28"/>
      <c r="II857" s="28"/>
      <c r="IJ857" s="28"/>
      <c r="IK857" s="28"/>
      <c r="IL857" s="28"/>
      <c r="IM857" s="28"/>
      <c r="IN857" s="28"/>
      <c r="IO857" s="28"/>
      <c r="IP857" s="28"/>
      <c r="IQ857" s="28"/>
      <c r="IR857" s="28"/>
    </row>
    <row r="858" spans="2:252" x14ac:dyDescent="0.25">
      <c r="B858" s="28"/>
      <c r="C858" s="28"/>
      <c r="D858" s="28"/>
      <c r="E858" s="28"/>
      <c r="F858" s="28"/>
      <c r="G858" s="28"/>
      <c r="H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c r="FY858" s="28"/>
      <c r="FZ858" s="28"/>
      <c r="GA858" s="28"/>
      <c r="GB858" s="28"/>
      <c r="GC858" s="28"/>
      <c r="GD858" s="28"/>
      <c r="GE858" s="28"/>
      <c r="GF858" s="28"/>
      <c r="GG858" s="28"/>
      <c r="GH858" s="28"/>
      <c r="GI858" s="28"/>
      <c r="GJ858" s="28"/>
      <c r="GK858" s="28"/>
      <c r="GL858" s="28"/>
      <c r="GM858" s="28"/>
      <c r="GN858" s="28"/>
      <c r="GO858" s="28"/>
      <c r="GP858" s="28"/>
      <c r="GQ858" s="28"/>
      <c r="GR858" s="28"/>
      <c r="GS858" s="28"/>
      <c r="GT858" s="28"/>
      <c r="GU858" s="28"/>
      <c r="GV858" s="28"/>
      <c r="GW858" s="28"/>
      <c r="GX858" s="28"/>
      <c r="GY858" s="28"/>
      <c r="GZ858" s="28"/>
      <c r="HA858" s="28"/>
      <c r="HB858" s="28"/>
      <c r="HC858" s="28"/>
      <c r="HD858" s="28"/>
      <c r="HE858" s="28"/>
      <c r="HF858" s="28"/>
      <c r="HG858" s="28"/>
      <c r="HH858" s="28"/>
      <c r="HI858" s="28"/>
      <c r="HJ858" s="28"/>
      <c r="HK858" s="28"/>
      <c r="HL858" s="28"/>
      <c r="HM858" s="28"/>
      <c r="HN858" s="28"/>
      <c r="HO858" s="28"/>
      <c r="HP858" s="28"/>
      <c r="HQ858" s="28"/>
      <c r="HR858" s="28"/>
      <c r="HS858" s="28"/>
      <c r="HT858" s="28"/>
      <c r="HU858" s="28"/>
      <c r="HV858" s="28"/>
      <c r="HW858" s="28"/>
      <c r="HX858" s="28"/>
      <c r="HY858" s="28"/>
      <c r="HZ858" s="28"/>
      <c r="IA858" s="28"/>
      <c r="IB858" s="28"/>
      <c r="IC858" s="28"/>
      <c r="ID858" s="28"/>
      <c r="IE858" s="28"/>
      <c r="IF858" s="28"/>
      <c r="IG858" s="28"/>
      <c r="IH858" s="28"/>
      <c r="II858" s="28"/>
      <c r="IJ858" s="28"/>
      <c r="IK858" s="28"/>
      <c r="IL858" s="28"/>
      <c r="IM858" s="28"/>
      <c r="IN858" s="28"/>
      <c r="IO858" s="28"/>
      <c r="IP858" s="28"/>
      <c r="IQ858" s="28"/>
      <c r="IR858" s="28"/>
    </row>
    <row r="859" spans="2:252" x14ac:dyDescent="0.25">
      <c r="B859" s="28"/>
      <c r="C859" s="28"/>
      <c r="D859" s="28"/>
      <c r="E859" s="28"/>
      <c r="F859" s="28"/>
      <c r="G859" s="28"/>
      <c r="H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c r="FY859" s="28"/>
      <c r="FZ859" s="28"/>
      <c r="GA859" s="28"/>
      <c r="GB859" s="28"/>
      <c r="GC859" s="28"/>
      <c r="GD859" s="28"/>
      <c r="GE859" s="28"/>
      <c r="GF859" s="28"/>
      <c r="GG859" s="28"/>
      <c r="GH859" s="28"/>
      <c r="GI859" s="28"/>
      <c r="GJ859" s="28"/>
      <c r="GK859" s="28"/>
      <c r="GL859" s="28"/>
      <c r="GM859" s="28"/>
      <c r="GN859" s="28"/>
      <c r="GO859" s="28"/>
      <c r="GP859" s="28"/>
      <c r="GQ859" s="28"/>
      <c r="GR859" s="28"/>
      <c r="GS859" s="28"/>
      <c r="GT859" s="28"/>
      <c r="GU859" s="28"/>
      <c r="GV859" s="28"/>
      <c r="GW859" s="28"/>
      <c r="GX859" s="28"/>
      <c r="GY859" s="28"/>
      <c r="GZ859" s="28"/>
      <c r="HA859" s="28"/>
      <c r="HB859" s="28"/>
      <c r="HC859" s="28"/>
      <c r="HD859" s="28"/>
      <c r="HE859" s="28"/>
      <c r="HF859" s="28"/>
      <c r="HG859" s="28"/>
      <c r="HH859" s="28"/>
      <c r="HI859" s="28"/>
      <c r="HJ859" s="28"/>
      <c r="HK859" s="28"/>
      <c r="HL859" s="28"/>
      <c r="HM859" s="28"/>
      <c r="HN859" s="28"/>
      <c r="HO859" s="28"/>
      <c r="HP859" s="28"/>
      <c r="HQ859" s="28"/>
      <c r="HR859" s="28"/>
      <c r="HS859" s="28"/>
      <c r="HT859" s="28"/>
      <c r="HU859" s="28"/>
      <c r="HV859" s="28"/>
      <c r="HW859" s="28"/>
      <c r="HX859" s="28"/>
      <c r="HY859" s="28"/>
      <c r="HZ859" s="28"/>
      <c r="IA859" s="28"/>
      <c r="IB859" s="28"/>
      <c r="IC859" s="28"/>
      <c r="ID859" s="28"/>
      <c r="IE859" s="28"/>
      <c r="IF859" s="28"/>
      <c r="IG859" s="28"/>
      <c r="IH859" s="28"/>
      <c r="II859" s="28"/>
      <c r="IJ859" s="28"/>
      <c r="IK859" s="28"/>
      <c r="IL859" s="28"/>
      <c r="IM859" s="28"/>
      <c r="IN859" s="28"/>
      <c r="IO859" s="28"/>
      <c r="IP859" s="28"/>
      <c r="IQ859" s="28"/>
      <c r="IR859" s="28"/>
    </row>
    <row r="860" spans="2:252" x14ac:dyDescent="0.25">
      <c r="B860" s="28"/>
      <c r="C860" s="28"/>
      <c r="D860" s="28"/>
      <c r="E860" s="28"/>
      <c r="F860" s="28"/>
      <c r="G860" s="28"/>
      <c r="H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c r="FY860" s="28"/>
      <c r="FZ860" s="28"/>
      <c r="GA860" s="28"/>
      <c r="GB860" s="28"/>
      <c r="GC860" s="28"/>
      <c r="GD860" s="28"/>
      <c r="GE860" s="28"/>
      <c r="GF860" s="28"/>
      <c r="GG860" s="28"/>
      <c r="GH860" s="28"/>
      <c r="GI860" s="28"/>
      <c r="GJ860" s="28"/>
      <c r="GK860" s="28"/>
      <c r="GL860" s="28"/>
      <c r="GM860" s="28"/>
      <c r="GN860" s="28"/>
      <c r="GO860" s="28"/>
      <c r="GP860" s="28"/>
      <c r="GQ860" s="28"/>
      <c r="GR860" s="28"/>
      <c r="GS860" s="28"/>
      <c r="GT860" s="28"/>
      <c r="GU860" s="28"/>
      <c r="GV860" s="28"/>
      <c r="GW860" s="28"/>
      <c r="GX860" s="28"/>
      <c r="GY860" s="28"/>
      <c r="GZ860" s="28"/>
      <c r="HA860" s="28"/>
      <c r="HB860" s="28"/>
      <c r="HC860" s="28"/>
      <c r="HD860" s="28"/>
      <c r="HE860" s="28"/>
      <c r="HF860" s="28"/>
      <c r="HG860" s="28"/>
      <c r="HH860" s="28"/>
      <c r="HI860" s="28"/>
      <c r="HJ860" s="28"/>
      <c r="HK860" s="28"/>
      <c r="HL860" s="28"/>
      <c r="HM860" s="28"/>
      <c r="HN860" s="28"/>
      <c r="HO860" s="28"/>
      <c r="HP860" s="28"/>
      <c r="HQ860" s="28"/>
      <c r="HR860" s="28"/>
      <c r="HS860" s="28"/>
      <c r="HT860" s="28"/>
      <c r="HU860" s="28"/>
      <c r="HV860" s="28"/>
      <c r="HW860" s="28"/>
      <c r="HX860" s="28"/>
      <c r="HY860" s="28"/>
      <c r="HZ860" s="28"/>
      <c r="IA860" s="28"/>
      <c r="IB860" s="28"/>
      <c r="IC860" s="28"/>
      <c r="ID860" s="28"/>
      <c r="IE860" s="28"/>
      <c r="IF860" s="28"/>
      <c r="IG860" s="28"/>
      <c r="IH860" s="28"/>
      <c r="II860" s="28"/>
      <c r="IJ860" s="28"/>
      <c r="IK860" s="28"/>
      <c r="IL860" s="28"/>
      <c r="IM860" s="28"/>
      <c r="IN860" s="28"/>
      <c r="IO860" s="28"/>
      <c r="IP860" s="28"/>
      <c r="IQ860" s="28"/>
      <c r="IR860" s="28"/>
    </row>
    <row r="861" spans="2:252" x14ac:dyDescent="0.25">
      <c r="B861" s="28"/>
      <c r="C861" s="28"/>
      <c r="D861" s="28"/>
      <c r="E861" s="28"/>
      <c r="F861" s="28"/>
      <c r="G861" s="28"/>
      <c r="H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c r="FY861" s="28"/>
      <c r="FZ861" s="28"/>
      <c r="GA861" s="28"/>
      <c r="GB861" s="28"/>
      <c r="GC861" s="28"/>
      <c r="GD861" s="28"/>
      <c r="GE861" s="28"/>
      <c r="GF861" s="28"/>
      <c r="GG861" s="28"/>
      <c r="GH861" s="28"/>
      <c r="GI861" s="28"/>
      <c r="GJ861" s="28"/>
      <c r="GK861" s="28"/>
      <c r="GL861" s="28"/>
      <c r="GM861" s="28"/>
      <c r="GN861" s="28"/>
      <c r="GO861" s="28"/>
      <c r="GP861" s="28"/>
      <c r="GQ861" s="28"/>
      <c r="GR861" s="28"/>
      <c r="GS861" s="28"/>
      <c r="GT861" s="28"/>
      <c r="GU861" s="28"/>
      <c r="GV861" s="28"/>
      <c r="GW861" s="28"/>
      <c r="GX861" s="28"/>
      <c r="GY861" s="28"/>
      <c r="GZ861" s="28"/>
      <c r="HA861" s="28"/>
      <c r="HB861" s="28"/>
      <c r="HC861" s="28"/>
      <c r="HD861" s="28"/>
      <c r="HE861" s="28"/>
      <c r="HF861" s="28"/>
      <c r="HG861" s="28"/>
      <c r="HH861" s="28"/>
      <c r="HI861" s="28"/>
      <c r="HJ861" s="28"/>
      <c r="HK861" s="28"/>
      <c r="HL861" s="28"/>
      <c r="HM861" s="28"/>
      <c r="HN861" s="28"/>
      <c r="HO861" s="28"/>
      <c r="HP861" s="28"/>
      <c r="HQ861" s="28"/>
      <c r="HR861" s="28"/>
      <c r="HS861" s="28"/>
      <c r="HT861" s="28"/>
      <c r="HU861" s="28"/>
      <c r="HV861" s="28"/>
      <c r="HW861" s="28"/>
      <c r="HX861" s="28"/>
      <c r="HY861" s="28"/>
      <c r="HZ861" s="28"/>
      <c r="IA861" s="28"/>
      <c r="IB861" s="28"/>
      <c r="IC861" s="28"/>
      <c r="ID861" s="28"/>
      <c r="IE861" s="28"/>
      <c r="IF861" s="28"/>
      <c r="IG861" s="28"/>
      <c r="IH861" s="28"/>
      <c r="II861" s="28"/>
      <c r="IJ861" s="28"/>
      <c r="IK861" s="28"/>
      <c r="IL861" s="28"/>
      <c r="IM861" s="28"/>
      <c r="IN861" s="28"/>
      <c r="IO861" s="28"/>
      <c r="IP861" s="28"/>
      <c r="IQ861" s="28"/>
      <c r="IR861" s="28"/>
    </row>
    <row r="862" spans="2:252" x14ac:dyDescent="0.25">
      <c r="B862" s="28"/>
      <c r="C862" s="28"/>
      <c r="D862" s="28"/>
      <c r="E862" s="28"/>
      <c r="F862" s="28"/>
      <c r="G862" s="28"/>
      <c r="H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c r="FY862" s="28"/>
      <c r="FZ862" s="28"/>
      <c r="GA862" s="28"/>
      <c r="GB862" s="28"/>
      <c r="GC862" s="28"/>
      <c r="GD862" s="28"/>
      <c r="GE862" s="28"/>
      <c r="GF862" s="28"/>
      <c r="GG862" s="28"/>
      <c r="GH862" s="28"/>
      <c r="GI862" s="28"/>
      <c r="GJ862" s="28"/>
      <c r="GK862" s="28"/>
      <c r="GL862" s="28"/>
      <c r="GM862" s="28"/>
      <c r="GN862" s="28"/>
      <c r="GO862" s="28"/>
      <c r="GP862" s="28"/>
      <c r="GQ862" s="28"/>
      <c r="GR862" s="28"/>
      <c r="GS862" s="28"/>
      <c r="GT862" s="28"/>
      <c r="GU862" s="28"/>
      <c r="GV862" s="28"/>
      <c r="GW862" s="28"/>
      <c r="GX862" s="28"/>
      <c r="GY862" s="28"/>
      <c r="GZ862" s="28"/>
      <c r="HA862" s="28"/>
      <c r="HB862" s="28"/>
      <c r="HC862" s="28"/>
      <c r="HD862" s="28"/>
      <c r="HE862" s="28"/>
      <c r="HF862" s="28"/>
      <c r="HG862" s="28"/>
      <c r="HH862" s="28"/>
      <c r="HI862" s="28"/>
      <c r="HJ862" s="28"/>
      <c r="HK862" s="28"/>
      <c r="HL862" s="28"/>
      <c r="HM862" s="28"/>
      <c r="HN862" s="28"/>
      <c r="HO862" s="28"/>
      <c r="HP862" s="28"/>
      <c r="HQ862" s="28"/>
      <c r="HR862" s="28"/>
      <c r="HS862" s="28"/>
      <c r="HT862" s="28"/>
      <c r="HU862" s="28"/>
      <c r="HV862" s="28"/>
      <c r="HW862" s="28"/>
      <c r="HX862" s="28"/>
      <c r="HY862" s="28"/>
      <c r="HZ862" s="28"/>
      <c r="IA862" s="28"/>
      <c r="IB862" s="28"/>
      <c r="IC862" s="28"/>
      <c r="ID862" s="28"/>
      <c r="IE862" s="28"/>
      <c r="IF862" s="28"/>
      <c r="IG862" s="28"/>
      <c r="IH862" s="28"/>
      <c r="II862" s="28"/>
      <c r="IJ862" s="28"/>
      <c r="IK862" s="28"/>
      <c r="IL862" s="28"/>
      <c r="IM862" s="28"/>
      <c r="IN862" s="28"/>
      <c r="IO862" s="28"/>
      <c r="IP862" s="28"/>
      <c r="IQ862" s="28"/>
      <c r="IR862" s="28"/>
    </row>
    <row r="863" spans="2:252" x14ac:dyDescent="0.25">
      <c r="B863" s="28"/>
      <c r="C863" s="28"/>
      <c r="D863" s="28"/>
      <c r="E863" s="28"/>
      <c r="F863" s="28"/>
      <c r="G863" s="28"/>
      <c r="H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c r="FY863" s="28"/>
      <c r="FZ863" s="28"/>
      <c r="GA863" s="28"/>
      <c r="GB863" s="28"/>
      <c r="GC863" s="28"/>
      <c r="GD863" s="28"/>
      <c r="GE863" s="28"/>
      <c r="GF863" s="28"/>
      <c r="GG863" s="28"/>
      <c r="GH863" s="28"/>
      <c r="GI863" s="28"/>
      <c r="GJ863" s="28"/>
      <c r="GK863" s="28"/>
      <c r="GL863" s="28"/>
      <c r="GM863" s="28"/>
      <c r="GN863" s="28"/>
      <c r="GO863" s="28"/>
      <c r="GP863" s="28"/>
      <c r="GQ863" s="28"/>
      <c r="GR863" s="28"/>
      <c r="GS863" s="28"/>
      <c r="GT863" s="28"/>
      <c r="GU863" s="28"/>
      <c r="GV863" s="28"/>
      <c r="GW863" s="28"/>
      <c r="GX863" s="28"/>
      <c r="GY863" s="28"/>
      <c r="GZ863" s="28"/>
      <c r="HA863" s="28"/>
      <c r="HB863" s="28"/>
      <c r="HC863" s="28"/>
      <c r="HD863" s="28"/>
      <c r="HE863" s="28"/>
      <c r="HF863" s="28"/>
      <c r="HG863" s="28"/>
      <c r="HH863" s="28"/>
      <c r="HI863" s="28"/>
      <c r="HJ863" s="28"/>
      <c r="HK863" s="28"/>
      <c r="HL863" s="28"/>
      <c r="HM863" s="28"/>
      <c r="HN863" s="28"/>
      <c r="HO863" s="28"/>
      <c r="HP863" s="28"/>
      <c r="HQ863" s="28"/>
      <c r="HR863" s="28"/>
      <c r="HS863" s="28"/>
      <c r="HT863" s="28"/>
      <c r="HU863" s="28"/>
      <c r="HV863" s="28"/>
      <c r="HW863" s="28"/>
      <c r="HX863" s="28"/>
      <c r="HY863" s="28"/>
      <c r="HZ863" s="28"/>
      <c r="IA863" s="28"/>
      <c r="IB863" s="28"/>
      <c r="IC863" s="28"/>
      <c r="ID863" s="28"/>
      <c r="IE863" s="28"/>
      <c r="IF863" s="28"/>
      <c r="IG863" s="28"/>
      <c r="IH863" s="28"/>
      <c r="II863" s="28"/>
      <c r="IJ863" s="28"/>
      <c r="IK863" s="28"/>
      <c r="IL863" s="28"/>
      <c r="IM863" s="28"/>
      <c r="IN863" s="28"/>
      <c r="IO863" s="28"/>
      <c r="IP863" s="28"/>
      <c r="IQ863" s="28"/>
      <c r="IR863" s="28"/>
    </row>
    <row r="864" spans="2:252" x14ac:dyDescent="0.25">
      <c r="B864" s="28"/>
      <c r="C864" s="28"/>
      <c r="D864" s="28"/>
      <c r="E864" s="28"/>
      <c r="F864" s="28"/>
      <c r="G864" s="28"/>
      <c r="H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c r="FY864" s="28"/>
      <c r="FZ864" s="28"/>
      <c r="GA864" s="28"/>
      <c r="GB864" s="28"/>
      <c r="GC864" s="28"/>
      <c r="GD864" s="28"/>
      <c r="GE864" s="28"/>
      <c r="GF864" s="28"/>
      <c r="GG864" s="28"/>
      <c r="GH864" s="28"/>
      <c r="GI864" s="28"/>
      <c r="GJ864" s="28"/>
      <c r="GK864" s="28"/>
      <c r="GL864" s="28"/>
      <c r="GM864" s="28"/>
      <c r="GN864" s="28"/>
      <c r="GO864" s="28"/>
      <c r="GP864" s="28"/>
      <c r="GQ864" s="28"/>
      <c r="GR864" s="28"/>
      <c r="GS864" s="28"/>
      <c r="GT864" s="28"/>
      <c r="GU864" s="28"/>
      <c r="GV864" s="28"/>
      <c r="GW864" s="28"/>
      <c r="GX864" s="28"/>
      <c r="GY864" s="28"/>
      <c r="GZ864" s="28"/>
      <c r="HA864" s="28"/>
      <c r="HB864" s="28"/>
      <c r="HC864" s="28"/>
      <c r="HD864" s="28"/>
      <c r="HE864" s="28"/>
      <c r="HF864" s="28"/>
      <c r="HG864" s="28"/>
      <c r="HH864" s="28"/>
      <c r="HI864" s="28"/>
      <c r="HJ864" s="28"/>
      <c r="HK864" s="28"/>
      <c r="HL864" s="28"/>
      <c r="HM864" s="28"/>
      <c r="HN864" s="28"/>
      <c r="HO864" s="28"/>
      <c r="HP864" s="28"/>
      <c r="HQ864" s="28"/>
      <c r="HR864" s="28"/>
      <c r="HS864" s="28"/>
      <c r="HT864" s="28"/>
      <c r="HU864" s="28"/>
      <c r="HV864" s="28"/>
      <c r="HW864" s="28"/>
      <c r="HX864" s="28"/>
      <c r="HY864" s="28"/>
      <c r="HZ864" s="28"/>
      <c r="IA864" s="28"/>
      <c r="IB864" s="28"/>
      <c r="IC864" s="28"/>
      <c r="ID864" s="28"/>
      <c r="IE864" s="28"/>
      <c r="IF864" s="28"/>
      <c r="IG864" s="28"/>
      <c r="IH864" s="28"/>
      <c r="II864" s="28"/>
      <c r="IJ864" s="28"/>
      <c r="IK864" s="28"/>
      <c r="IL864" s="28"/>
      <c r="IM864" s="28"/>
      <c r="IN864" s="28"/>
      <c r="IO864" s="28"/>
      <c r="IP864" s="28"/>
      <c r="IQ864" s="28"/>
      <c r="IR864" s="28"/>
    </row>
    <row r="865" spans="2:252" x14ac:dyDescent="0.25">
      <c r="B865" s="28"/>
      <c r="C865" s="28"/>
      <c r="D865" s="28"/>
      <c r="E865" s="28"/>
      <c r="F865" s="28"/>
      <c r="G865" s="28"/>
      <c r="H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c r="FY865" s="28"/>
      <c r="FZ865" s="28"/>
      <c r="GA865" s="28"/>
      <c r="GB865" s="28"/>
      <c r="GC865" s="28"/>
      <c r="GD865" s="28"/>
      <c r="GE865" s="28"/>
      <c r="GF865" s="28"/>
      <c r="GG865" s="28"/>
      <c r="GH865" s="28"/>
      <c r="GI865" s="28"/>
      <c r="GJ865" s="28"/>
      <c r="GK865" s="28"/>
      <c r="GL865" s="28"/>
      <c r="GM865" s="28"/>
      <c r="GN865" s="28"/>
      <c r="GO865" s="28"/>
      <c r="GP865" s="28"/>
      <c r="GQ865" s="28"/>
      <c r="GR865" s="28"/>
      <c r="GS865" s="28"/>
      <c r="GT865" s="28"/>
      <c r="GU865" s="28"/>
      <c r="GV865" s="28"/>
      <c r="GW865" s="28"/>
      <c r="GX865" s="28"/>
      <c r="GY865" s="28"/>
      <c r="GZ865" s="28"/>
      <c r="HA865" s="28"/>
      <c r="HB865" s="28"/>
      <c r="HC865" s="28"/>
      <c r="HD865" s="28"/>
      <c r="HE865" s="28"/>
      <c r="HF865" s="28"/>
      <c r="HG865" s="28"/>
      <c r="HH865" s="28"/>
      <c r="HI865" s="28"/>
      <c r="HJ865" s="28"/>
      <c r="HK865" s="28"/>
      <c r="HL865" s="28"/>
      <c r="HM865" s="28"/>
      <c r="HN865" s="28"/>
      <c r="HO865" s="28"/>
      <c r="HP865" s="28"/>
      <c r="HQ865" s="28"/>
      <c r="HR865" s="28"/>
      <c r="HS865" s="28"/>
      <c r="HT865" s="28"/>
      <c r="HU865" s="28"/>
      <c r="HV865" s="28"/>
      <c r="HW865" s="28"/>
      <c r="HX865" s="28"/>
      <c r="HY865" s="28"/>
      <c r="HZ865" s="28"/>
      <c r="IA865" s="28"/>
      <c r="IB865" s="28"/>
      <c r="IC865" s="28"/>
      <c r="ID865" s="28"/>
      <c r="IE865" s="28"/>
      <c r="IF865" s="28"/>
      <c r="IG865" s="28"/>
      <c r="IH865" s="28"/>
      <c r="II865" s="28"/>
      <c r="IJ865" s="28"/>
      <c r="IK865" s="28"/>
      <c r="IL865" s="28"/>
      <c r="IM865" s="28"/>
      <c r="IN865" s="28"/>
      <c r="IO865" s="28"/>
      <c r="IP865" s="28"/>
      <c r="IQ865" s="28"/>
      <c r="IR865" s="28"/>
    </row>
    <row r="866" spans="2:252" x14ac:dyDescent="0.25">
      <c r="B866" s="28"/>
      <c r="C866" s="28"/>
      <c r="D866" s="28"/>
      <c r="E866" s="28"/>
      <c r="F866" s="28"/>
      <c r="G866" s="28"/>
      <c r="H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c r="FY866" s="28"/>
      <c r="FZ866" s="28"/>
      <c r="GA866" s="28"/>
      <c r="GB866" s="28"/>
      <c r="GC866" s="28"/>
      <c r="GD866" s="28"/>
      <c r="GE866" s="28"/>
      <c r="GF866" s="28"/>
      <c r="GG866" s="28"/>
      <c r="GH866" s="28"/>
      <c r="GI866" s="28"/>
      <c r="GJ866" s="28"/>
      <c r="GK866" s="28"/>
      <c r="GL866" s="28"/>
      <c r="GM866" s="28"/>
      <c r="GN866" s="28"/>
      <c r="GO866" s="28"/>
      <c r="GP866" s="28"/>
      <c r="GQ866" s="28"/>
      <c r="GR866" s="28"/>
      <c r="GS866" s="28"/>
      <c r="GT866" s="28"/>
      <c r="GU866" s="28"/>
      <c r="GV866" s="28"/>
      <c r="GW866" s="28"/>
      <c r="GX866" s="28"/>
      <c r="GY866" s="28"/>
      <c r="GZ866" s="28"/>
      <c r="HA866" s="28"/>
      <c r="HB866" s="28"/>
      <c r="HC866" s="28"/>
      <c r="HD866" s="28"/>
      <c r="HE866" s="28"/>
      <c r="HF866" s="28"/>
      <c r="HG866" s="28"/>
      <c r="HH866" s="28"/>
      <c r="HI866" s="28"/>
      <c r="HJ866" s="28"/>
      <c r="HK866" s="28"/>
      <c r="HL866" s="28"/>
      <c r="HM866" s="28"/>
      <c r="HN866" s="28"/>
      <c r="HO866" s="28"/>
      <c r="HP866" s="28"/>
      <c r="HQ866" s="28"/>
      <c r="HR866" s="28"/>
      <c r="HS866" s="28"/>
      <c r="HT866" s="28"/>
      <c r="HU866" s="28"/>
      <c r="HV866" s="28"/>
      <c r="HW866" s="28"/>
      <c r="HX866" s="28"/>
      <c r="HY866" s="28"/>
      <c r="HZ866" s="28"/>
      <c r="IA866" s="28"/>
      <c r="IB866" s="28"/>
      <c r="IC866" s="28"/>
      <c r="ID866" s="28"/>
      <c r="IE866" s="28"/>
      <c r="IF866" s="28"/>
      <c r="IG866" s="28"/>
      <c r="IH866" s="28"/>
      <c r="II866" s="28"/>
      <c r="IJ866" s="28"/>
      <c r="IK866" s="28"/>
      <c r="IL866" s="28"/>
      <c r="IM866" s="28"/>
      <c r="IN866" s="28"/>
      <c r="IO866" s="28"/>
      <c r="IP866" s="28"/>
      <c r="IQ866" s="28"/>
      <c r="IR866" s="28"/>
    </row>
    <row r="867" spans="2:252" x14ac:dyDescent="0.25">
      <c r="B867" s="28"/>
      <c r="C867" s="28"/>
      <c r="D867" s="28"/>
      <c r="E867" s="28"/>
      <c r="F867" s="28"/>
      <c r="G867" s="28"/>
      <c r="H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c r="FY867" s="28"/>
      <c r="FZ867" s="28"/>
      <c r="GA867" s="28"/>
      <c r="GB867" s="28"/>
      <c r="GC867" s="28"/>
      <c r="GD867" s="28"/>
      <c r="GE867" s="28"/>
      <c r="GF867" s="28"/>
      <c r="GG867" s="28"/>
      <c r="GH867" s="28"/>
      <c r="GI867" s="28"/>
      <c r="GJ867" s="28"/>
      <c r="GK867" s="28"/>
      <c r="GL867" s="28"/>
      <c r="GM867" s="28"/>
      <c r="GN867" s="28"/>
      <c r="GO867" s="28"/>
      <c r="GP867" s="28"/>
      <c r="GQ867" s="28"/>
      <c r="GR867" s="28"/>
      <c r="GS867" s="28"/>
      <c r="GT867" s="28"/>
      <c r="GU867" s="28"/>
      <c r="GV867" s="28"/>
      <c r="GW867" s="28"/>
      <c r="GX867" s="28"/>
      <c r="GY867" s="28"/>
      <c r="GZ867" s="28"/>
      <c r="HA867" s="28"/>
      <c r="HB867" s="28"/>
      <c r="HC867" s="28"/>
      <c r="HD867" s="28"/>
      <c r="HE867" s="28"/>
      <c r="HF867" s="28"/>
      <c r="HG867" s="28"/>
      <c r="HH867" s="28"/>
      <c r="HI867" s="28"/>
      <c r="HJ867" s="28"/>
      <c r="HK867" s="28"/>
      <c r="HL867" s="28"/>
      <c r="HM867" s="28"/>
      <c r="HN867" s="28"/>
      <c r="HO867" s="28"/>
      <c r="HP867" s="28"/>
      <c r="HQ867" s="28"/>
      <c r="HR867" s="28"/>
      <c r="HS867" s="28"/>
      <c r="HT867" s="28"/>
      <c r="HU867" s="28"/>
      <c r="HV867" s="28"/>
      <c r="HW867" s="28"/>
      <c r="HX867" s="28"/>
      <c r="HY867" s="28"/>
      <c r="HZ867" s="28"/>
      <c r="IA867" s="28"/>
      <c r="IB867" s="28"/>
      <c r="IC867" s="28"/>
      <c r="ID867" s="28"/>
      <c r="IE867" s="28"/>
      <c r="IF867" s="28"/>
      <c r="IG867" s="28"/>
      <c r="IH867" s="28"/>
      <c r="II867" s="28"/>
      <c r="IJ867" s="28"/>
      <c r="IK867" s="28"/>
      <c r="IL867" s="28"/>
      <c r="IM867" s="28"/>
      <c r="IN867" s="28"/>
      <c r="IO867" s="28"/>
      <c r="IP867" s="28"/>
      <c r="IQ867" s="28"/>
      <c r="IR867" s="28"/>
    </row>
    <row r="868" spans="2:252" x14ac:dyDescent="0.25">
      <c r="B868" s="28"/>
      <c r="C868" s="28"/>
      <c r="D868" s="28"/>
      <c r="E868" s="28"/>
      <c r="F868" s="28"/>
      <c r="G868" s="28"/>
      <c r="H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c r="FY868" s="28"/>
      <c r="FZ868" s="28"/>
      <c r="GA868" s="28"/>
      <c r="GB868" s="28"/>
      <c r="GC868" s="28"/>
      <c r="GD868" s="28"/>
      <c r="GE868" s="28"/>
      <c r="GF868" s="28"/>
      <c r="GG868" s="28"/>
      <c r="GH868" s="28"/>
      <c r="GI868" s="28"/>
      <c r="GJ868" s="28"/>
      <c r="GK868" s="28"/>
      <c r="GL868" s="28"/>
      <c r="GM868" s="28"/>
      <c r="GN868" s="28"/>
      <c r="GO868" s="28"/>
      <c r="GP868" s="28"/>
      <c r="GQ868" s="28"/>
      <c r="GR868" s="28"/>
      <c r="GS868" s="28"/>
      <c r="GT868" s="28"/>
      <c r="GU868" s="28"/>
      <c r="GV868" s="28"/>
      <c r="GW868" s="28"/>
      <c r="GX868" s="28"/>
      <c r="GY868" s="28"/>
      <c r="GZ868" s="28"/>
      <c r="HA868" s="28"/>
      <c r="HB868" s="28"/>
      <c r="HC868" s="28"/>
      <c r="HD868" s="28"/>
      <c r="HE868" s="28"/>
      <c r="HF868" s="28"/>
      <c r="HG868" s="28"/>
      <c r="HH868" s="28"/>
      <c r="HI868" s="28"/>
      <c r="HJ868" s="28"/>
      <c r="HK868" s="28"/>
      <c r="HL868" s="28"/>
      <c r="HM868" s="28"/>
      <c r="HN868" s="28"/>
      <c r="HO868" s="28"/>
      <c r="HP868" s="28"/>
      <c r="HQ868" s="28"/>
      <c r="HR868" s="28"/>
      <c r="HS868" s="28"/>
      <c r="HT868" s="28"/>
      <c r="HU868" s="28"/>
      <c r="HV868" s="28"/>
      <c r="HW868" s="28"/>
      <c r="HX868" s="28"/>
      <c r="HY868" s="28"/>
      <c r="HZ868" s="28"/>
      <c r="IA868" s="28"/>
      <c r="IB868" s="28"/>
      <c r="IC868" s="28"/>
      <c r="ID868" s="28"/>
      <c r="IE868" s="28"/>
      <c r="IF868" s="28"/>
      <c r="IG868" s="28"/>
      <c r="IH868" s="28"/>
      <c r="II868" s="28"/>
      <c r="IJ868" s="28"/>
      <c r="IK868" s="28"/>
      <c r="IL868" s="28"/>
      <c r="IM868" s="28"/>
      <c r="IN868" s="28"/>
      <c r="IO868" s="28"/>
      <c r="IP868" s="28"/>
      <c r="IQ868" s="28"/>
      <c r="IR868" s="28"/>
    </row>
    <row r="869" spans="2:252" x14ac:dyDescent="0.25">
      <c r="B869" s="28"/>
      <c r="C869" s="28"/>
      <c r="D869" s="28"/>
      <c r="E869" s="28"/>
      <c r="F869" s="28"/>
      <c r="G869" s="28"/>
      <c r="H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c r="FY869" s="28"/>
      <c r="FZ869" s="28"/>
      <c r="GA869" s="28"/>
      <c r="GB869" s="28"/>
      <c r="GC869" s="28"/>
      <c r="GD869" s="28"/>
      <c r="GE869" s="28"/>
      <c r="GF869" s="28"/>
      <c r="GG869" s="28"/>
      <c r="GH869" s="28"/>
      <c r="GI869" s="28"/>
      <c r="GJ869" s="28"/>
      <c r="GK869" s="28"/>
      <c r="GL869" s="28"/>
      <c r="GM869" s="28"/>
      <c r="GN869" s="28"/>
      <c r="GO869" s="28"/>
      <c r="GP869" s="28"/>
      <c r="GQ869" s="28"/>
      <c r="GR869" s="28"/>
      <c r="GS869" s="28"/>
      <c r="GT869" s="28"/>
      <c r="GU869" s="28"/>
      <c r="GV869" s="28"/>
      <c r="GW869" s="28"/>
      <c r="GX869" s="28"/>
      <c r="GY869" s="28"/>
      <c r="GZ869" s="28"/>
      <c r="HA869" s="28"/>
      <c r="HB869" s="28"/>
      <c r="HC869" s="28"/>
      <c r="HD869" s="28"/>
      <c r="HE869" s="28"/>
      <c r="HF869" s="28"/>
      <c r="HG869" s="28"/>
      <c r="HH869" s="28"/>
      <c r="HI869" s="28"/>
      <c r="HJ869" s="28"/>
      <c r="HK869" s="28"/>
      <c r="HL869" s="28"/>
      <c r="HM869" s="28"/>
      <c r="HN869" s="28"/>
      <c r="HO869" s="28"/>
      <c r="HP869" s="28"/>
      <c r="HQ869" s="28"/>
      <c r="HR869" s="28"/>
      <c r="HS869" s="28"/>
      <c r="HT869" s="28"/>
      <c r="HU869" s="28"/>
      <c r="HV869" s="28"/>
      <c r="HW869" s="28"/>
      <c r="HX869" s="28"/>
      <c r="HY869" s="28"/>
      <c r="HZ869" s="28"/>
      <c r="IA869" s="28"/>
      <c r="IB869" s="28"/>
      <c r="IC869" s="28"/>
      <c r="ID869" s="28"/>
      <c r="IE869" s="28"/>
      <c r="IF869" s="28"/>
      <c r="IG869" s="28"/>
      <c r="IH869" s="28"/>
      <c r="II869" s="28"/>
      <c r="IJ869" s="28"/>
      <c r="IK869" s="28"/>
      <c r="IL869" s="28"/>
      <c r="IM869" s="28"/>
      <c r="IN869" s="28"/>
      <c r="IO869" s="28"/>
      <c r="IP869" s="28"/>
      <c r="IQ869" s="28"/>
      <c r="IR869" s="28"/>
    </row>
    <row r="870" spans="2:252" x14ac:dyDescent="0.25">
      <c r="B870" s="28"/>
      <c r="C870" s="28"/>
      <c r="D870" s="28"/>
      <c r="E870" s="28"/>
      <c r="F870" s="28"/>
      <c r="G870" s="28"/>
      <c r="H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c r="FY870" s="28"/>
      <c r="FZ870" s="28"/>
      <c r="GA870" s="28"/>
      <c r="GB870" s="28"/>
      <c r="GC870" s="28"/>
      <c r="GD870" s="28"/>
      <c r="GE870" s="28"/>
      <c r="GF870" s="28"/>
      <c r="GG870" s="28"/>
      <c r="GH870" s="28"/>
      <c r="GI870" s="28"/>
      <c r="GJ870" s="28"/>
      <c r="GK870" s="28"/>
      <c r="GL870" s="28"/>
      <c r="GM870" s="28"/>
      <c r="GN870" s="28"/>
      <c r="GO870" s="28"/>
      <c r="GP870" s="28"/>
      <c r="GQ870" s="28"/>
      <c r="GR870" s="28"/>
      <c r="GS870" s="28"/>
      <c r="GT870" s="28"/>
      <c r="GU870" s="28"/>
      <c r="GV870" s="28"/>
      <c r="GW870" s="28"/>
      <c r="GX870" s="28"/>
      <c r="GY870" s="28"/>
      <c r="GZ870" s="28"/>
      <c r="HA870" s="28"/>
      <c r="HB870" s="28"/>
      <c r="HC870" s="28"/>
      <c r="HD870" s="28"/>
      <c r="HE870" s="28"/>
      <c r="HF870" s="28"/>
      <c r="HG870" s="28"/>
      <c r="HH870" s="28"/>
      <c r="HI870" s="28"/>
      <c r="HJ870" s="28"/>
      <c r="HK870" s="28"/>
      <c r="HL870" s="28"/>
      <c r="HM870" s="28"/>
      <c r="HN870" s="28"/>
      <c r="HO870" s="28"/>
      <c r="HP870" s="28"/>
      <c r="HQ870" s="28"/>
      <c r="HR870" s="28"/>
      <c r="HS870" s="28"/>
      <c r="HT870" s="28"/>
      <c r="HU870" s="28"/>
      <c r="HV870" s="28"/>
      <c r="HW870" s="28"/>
      <c r="HX870" s="28"/>
      <c r="HY870" s="28"/>
      <c r="HZ870" s="28"/>
      <c r="IA870" s="28"/>
      <c r="IB870" s="28"/>
      <c r="IC870" s="28"/>
      <c r="ID870" s="28"/>
      <c r="IE870" s="28"/>
      <c r="IF870" s="28"/>
      <c r="IG870" s="28"/>
      <c r="IH870" s="28"/>
      <c r="II870" s="28"/>
      <c r="IJ870" s="28"/>
      <c r="IK870" s="28"/>
      <c r="IL870" s="28"/>
      <c r="IM870" s="28"/>
      <c r="IN870" s="28"/>
      <c r="IO870" s="28"/>
      <c r="IP870" s="28"/>
      <c r="IQ870" s="28"/>
      <c r="IR870" s="28"/>
    </row>
    <row r="871" spans="2:252" x14ac:dyDescent="0.25">
      <c r="B871" s="28"/>
      <c r="C871" s="28"/>
      <c r="D871" s="28"/>
      <c r="E871" s="28"/>
      <c r="F871" s="28"/>
      <c r="G871" s="28"/>
      <c r="H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c r="FL871" s="28"/>
      <c r="FM871" s="28"/>
      <c r="FN871" s="28"/>
      <c r="FO871" s="28"/>
      <c r="FP871" s="28"/>
      <c r="FQ871" s="28"/>
      <c r="FR871" s="28"/>
      <c r="FS871" s="28"/>
      <c r="FT871" s="28"/>
      <c r="FU871" s="28"/>
      <c r="FV871" s="28"/>
      <c r="FW871" s="28"/>
      <c r="FX871" s="28"/>
      <c r="FY871" s="28"/>
      <c r="FZ871" s="28"/>
      <c r="GA871" s="28"/>
      <c r="GB871" s="28"/>
      <c r="GC871" s="28"/>
      <c r="GD871" s="28"/>
      <c r="GE871" s="28"/>
      <c r="GF871" s="28"/>
      <c r="GG871" s="28"/>
      <c r="GH871" s="28"/>
      <c r="GI871" s="28"/>
      <c r="GJ871" s="28"/>
      <c r="GK871" s="28"/>
      <c r="GL871" s="28"/>
      <c r="GM871" s="28"/>
      <c r="GN871" s="28"/>
      <c r="GO871" s="28"/>
      <c r="GP871" s="28"/>
      <c r="GQ871" s="28"/>
      <c r="GR871" s="28"/>
      <c r="GS871" s="28"/>
      <c r="GT871" s="28"/>
      <c r="GU871" s="28"/>
      <c r="GV871" s="28"/>
      <c r="GW871" s="28"/>
      <c r="GX871" s="28"/>
      <c r="GY871" s="28"/>
      <c r="GZ871" s="28"/>
      <c r="HA871" s="28"/>
      <c r="HB871" s="28"/>
      <c r="HC871" s="28"/>
      <c r="HD871" s="28"/>
      <c r="HE871" s="28"/>
      <c r="HF871" s="28"/>
      <c r="HG871" s="28"/>
      <c r="HH871" s="28"/>
      <c r="HI871" s="28"/>
      <c r="HJ871" s="28"/>
      <c r="HK871" s="28"/>
      <c r="HL871" s="28"/>
      <c r="HM871" s="28"/>
      <c r="HN871" s="28"/>
      <c r="HO871" s="28"/>
      <c r="HP871" s="28"/>
      <c r="HQ871" s="28"/>
      <c r="HR871" s="28"/>
      <c r="HS871" s="28"/>
      <c r="HT871" s="28"/>
      <c r="HU871" s="28"/>
      <c r="HV871" s="28"/>
      <c r="HW871" s="28"/>
      <c r="HX871" s="28"/>
      <c r="HY871" s="28"/>
      <c r="HZ871" s="28"/>
      <c r="IA871" s="28"/>
      <c r="IB871" s="28"/>
      <c r="IC871" s="28"/>
      <c r="ID871" s="28"/>
      <c r="IE871" s="28"/>
      <c r="IF871" s="28"/>
      <c r="IG871" s="28"/>
      <c r="IH871" s="28"/>
      <c r="II871" s="28"/>
      <c r="IJ871" s="28"/>
      <c r="IK871" s="28"/>
      <c r="IL871" s="28"/>
      <c r="IM871" s="28"/>
      <c r="IN871" s="28"/>
      <c r="IO871" s="28"/>
      <c r="IP871" s="28"/>
      <c r="IQ871" s="28"/>
      <c r="IR871" s="28"/>
    </row>
    <row r="872" spans="2:252" x14ac:dyDescent="0.25">
      <c r="B872" s="28"/>
      <c r="C872" s="28"/>
      <c r="D872" s="28"/>
      <c r="E872" s="28"/>
      <c r="F872" s="28"/>
      <c r="G872" s="28"/>
      <c r="H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c r="FL872" s="28"/>
      <c r="FM872" s="28"/>
      <c r="FN872" s="28"/>
      <c r="FO872" s="28"/>
      <c r="FP872" s="28"/>
      <c r="FQ872" s="28"/>
      <c r="FR872" s="28"/>
      <c r="FS872" s="28"/>
      <c r="FT872" s="28"/>
      <c r="FU872" s="28"/>
      <c r="FV872" s="28"/>
      <c r="FW872" s="28"/>
      <c r="FX872" s="28"/>
      <c r="FY872" s="28"/>
      <c r="FZ872" s="28"/>
      <c r="GA872" s="28"/>
      <c r="GB872" s="28"/>
      <c r="GC872" s="28"/>
      <c r="GD872" s="28"/>
      <c r="GE872" s="28"/>
      <c r="GF872" s="28"/>
      <c r="GG872" s="28"/>
      <c r="GH872" s="28"/>
      <c r="GI872" s="28"/>
      <c r="GJ872" s="28"/>
      <c r="GK872" s="28"/>
      <c r="GL872" s="28"/>
      <c r="GM872" s="28"/>
      <c r="GN872" s="28"/>
      <c r="GO872" s="28"/>
      <c r="GP872" s="28"/>
      <c r="GQ872" s="28"/>
      <c r="GR872" s="28"/>
      <c r="GS872" s="28"/>
      <c r="GT872" s="28"/>
      <c r="GU872" s="28"/>
      <c r="GV872" s="28"/>
      <c r="GW872" s="28"/>
      <c r="GX872" s="28"/>
      <c r="GY872" s="28"/>
      <c r="GZ872" s="28"/>
      <c r="HA872" s="28"/>
      <c r="HB872" s="28"/>
      <c r="HC872" s="28"/>
      <c r="HD872" s="28"/>
      <c r="HE872" s="28"/>
      <c r="HF872" s="28"/>
      <c r="HG872" s="28"/>
      <c r="HH872" s="28"/>
      <c r="HI872" s="28"/>
      <c r="HJ872" s="28"/>
      <c r="HK872" s="28"/>
      <c r="HL872" s="28"/>
      <c r="HM872" s="28"/>
      <c r="HN872" s="28"/>
      <c r="HO872" s="28"/>
      <c r="HP872" s="28"/>
      <c r="HQ872" s="28"/>
      <c r="HR872" s="28"/>
      <c r="HS872" s="28"/>
      <c r="HT872" s="28"/>
      <c r="HU872" s="28"/>
      <c r="HV872" s="28"/>
      <c r="HW872" s="28"/>
      <c r="HX872" s="28"/>
      <c r="HY872" s="28"/>
      <c r="HZ872" s="28"/>
      <c r="IA872" s="28"/>
      <c r="IB872" s="28"/>
      <c r="IC872" s="28"/>
      <c r="ID872" s="28"/>
      <c r="IE872" s="28"/>
      <c r="IF872" s="28"/>
      <c r="IG872" s="28"/>
      <c r="IH872" s="28"/>
      <c r="II872" s="28"/>
      <c r="IJ872" s="28"/>
      <c r="IK872" s="28"/>
      <c r="IL872" s="28"/>
      <c r="IM872" s="28"/>
      <c r="IN872" s="28"/>
      <c r="IO872" s="28"/>
      <c r="IP872" s="28"/>
      <c r="IQ872" s="28"/>
      <c r="IR872" s="28"/>
    </row>
    <row r="873" spans="2:252" x14ac:dyDescent="0.25">
      <c r="B873" s="28"/>
      <c r="C873" s="28"/>
      <c r="D873" s="28"/>
      <c r="E873" s="28"/>
      <c r="F873" s="28"/>
      <c r="G873" s="28"/>
      <c r="H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c r="FL873" s="28"/>
      <c r="FM873" s="28"/>
      <c r="FN873" s="28"/>
      <c r="FO873" s="28"/>
      <c r="FP873" s="28"/>
      <c r="FQ873" s="28"/>
      <c r="FR873" s="28"/>
      <c r="FS873" s="28"/>
      <c r="FT873" s="28"/>
      <c r="FU873" s="28"/>
      <c r="FV873" s="28"/>
      <c r="FW873" s="28"/>
      <c r="FX873" s="28"/>
      <c r="FY873" s="28"/>
      <c r="FZ873" s="28"/>
      <c r="GA873" s="28"/>
      <c r="GB873" s="28"/>
      <c r="GC873" s="28"/>
      <c r="GD873" s="28"/>
      <c r="GE873" s="28"/>
      <c r="GF873" s="28"/>
      <c r="GG873" s="28"/>
      <c r="GH873" s="28"/>
      <c r="GI873" s="28"/>
      <c r="GJ873" s="28"/>
      <c r="GK873" s="28"/>
      <c r="GL873" s="28"/>
      <c r="GM873" s="28"/>
      <c r="GN873" s="28"/>
      <c r="GO873" s="28"/>
      <c r="GP873" s="28"/>
      <c r="GQ873" s="28"/>
      <c r="GR873" s="28"/>
      <c r="GS873" s="28"/>
      <c r="GT873" s="28"/>
      <c r="GU873" s="28"/>
      <c r="GV873" s="28"/>
      <c r="GW873" s="28"/>
      <c r="GX873" s="28"/>
      <c r="GY873" s="28"/>
      <c r="GZ873" s="28"/>
      <c r="HA873" s="28"/>
      <c r="HB873" s="28"/>
      <c r="HC873" s="28"/>
      <c r="HD873" s="28"/>
      <c r="HE873" s="28"/>
      <c r="HF873" s="28"/>
      <c r="HG873" s="28"/>
      <c r="HH873" s="28"/>
      <c r="HI873" s="28"/>
      <c r="HJ873" s="28"/>
      <c r="HK873" s="28"/>
      <c r="HL873" s="28"/>
      <c r="HM873" s="28"/>
      <c r="HN873" s="28"/>
      <c r="HO873" s="28"/>
      <c r="HP873" s="28"/>
      <c r="HQ873" s="28"/>
      <c r="HR873" s="28"/>
      <c r="HS873" s="28"/>
      <c r="HT873" s="28"/>
      <c r="HU873" s="28"/>
      <c r="HV873" s="28"/>
      <c r="HW873" s="28"/>
      <c r="HX873" s="28"/>
      <c r="HY873" s="28"/>
      <c r="HZ873" s="28"/>
      <c r="IA873" s="28"/>
      <c r="IB873" s="28"/>
      <c r="IC873" s="28"/>
      <c r="ID873" s="28"/>
      <c r="IE873" s="28"/>
      <c r="IF873" s="28"/>
      <c r="IG873" s="28"/>
      <c r="IH873" s="28"/>
      <c r="II873" s="28"/>
      <c r="IJ873" s="28"/>
      <c r="IK873" s="28"/>
      <c r="IL873" s="28"/>
      <c r="IM873" s="28"/>
      <c r="IN873" s="28"/>
      <c r="IO873" s="28"/>
      <c r="IP873" s="28"/>
      <c r="IQ873" s="28"/>
      <c r="IR873" s="28"/>
    </row>
    <row r="874" spans="2:252" x14ac:dyDescent="0.25">
      <c r="B874" s="28"/>
      <c r="C874" s="28"/>
      <c r="D874" s="28"/>
      <c r="E874" s="28"/>
      <c r="F874" s="28"/>
      <c r="G874" s="28"/>
      <c r="H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c r="FL874" s="28"/>
      <c r="FM874" s="28"/>
      <c r="FN874" s="28"/>
      <c r="FO874" s="28"/>
      <c r="FP874" s="28"/>
      <c r="FQ874" s="28"/>
      <c r="FR874" s="28"/>
      <c r="FS874" s="28"/>
      <c r="FT874" s="28"/>
      <c r="FU874" s="28"/>
      <c r="FV874" s="28"/>
      <c r="FW874" s="28"/>
      <c r="FX874" s="28"/>
      <c r="FY874" s="28"/>
      <c r="FZ874" s="28"/>
      <c r="GA874" s="28"/>
      <c r="GB874" s="28"/>
      <c r="GC874" s="28"/>
      <c r="GD874" s="28"/>
      <c r="GE874" s="28"/>
      <c r="GF874" s="28"/>
      <c r="GG874" s="28"/>
      <c r="GH874" s="28"/>
      <c r="GI874" s="28"/>
      <c r="GJ874" s="28"/>
      <c r="GK874" s="28"/>
      <c r="GL874" s="28"/>
      <c r="GM874" s="28"/>
      <c r="GN874" s="28"/>
      <c r="GO874" s="28"/>
      <c r="GP874" s="28"/>
      <c r="GQ874" s="28"/>
      <c r="GR874" s="28"/>
      <c r="GS874" s="28"/>
      <c r="GT874" s="28"/>
      <c r="GU874" s="28"/>
      <c r="GV874" s="28"/>
      <c r="GW874" s="28"/>
      <c r="GX874" s="28"/>
      <c r="GY874" s="28"/>
      <c r="GZ874" s="28"/>
      <c r="HA874" s="28"/>
      <c r="HB874" s="28"/>
      <c r="HC874" s="28"/>
      <c r="HD874" s="28"/>
      <c r="HE874" s="28"/>
      <c r="HF874" s="28"/>
      <c r="HG874" s="28"/>
      <c r="HH874" s="28"/>
      <c r="HI874" s="28"/>
      <c r="HJ874" s="28"/>
      <c r="HK874" s="28"/>
      <c r="HL874" s="28"/>
      <c r="HM874" s="28"/>
      <c r="HN874" s="28"/>
      <c r="HO874" s="28"/>
      <c r="HP874" s="28"/>
      <c r="HQ874" s="28"/>
      <c r="HR874" s="28"/>
      <c r="HS874" s="28"/>
      <c r="HT874" s="28"/>
      <c r="HU874" s="28"/>
      <c r="HV874" s="28"/>
      <c r="HW874" s="28"/>
      <c r="HX874" s="28"/>
      <c r="HY874" s="28"/>
      <c r="HZ874" s="28"/>
      <c r="IA874" s="28"/>
      <c r="IB874" s="28"/>
      <c r="IC874" s="28"/>
      <c r="ID874" s="28"/>
      <c r="IE874" s="28"/>
      <c r="IF874" s="28"/>
      <c r="IG874" s="28"/>
      <c r="IH874" s="28"/>
      <c r="II874" s="28"/>
      <c r="IJ874" s="28"/>
      <c r="IK874" s="28"/>
      <c r="IL874" s="28"/>
      <c r="IM874" s="28"/>
      <c r="IN874" s="28"/>
      <c r="IO874" s="28"/>
      <c r="IP874" s="28"/>
      <c r="IQ874" s="28"/>
      <c r="IR874" s="28"/>
    </row>
    <row r="875" spans="2:252" x14ac:dyDescent="0.25">
      <c r="B875" s="28"/>
      <c r="C875" s="28"/>
      <c r="D875" s="28"/>
      <c r="E875" s="28"/>
      <c r="F875" s="28"/>
      <c r="G875" s="28"/>
      <c r="H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c r="FL875" s="28"/>
      <c r="FM875" s="28"/>
      <c r="FN875" s="28"/>
      <c r="FO875" s="28"/>
      <c r="FP875" s="28"/>
      <c r="FQ875" s="28"/>
      <c r="FR875" s="28"/>
      <c r="FS875" s="28"/>
      <c r="FT875" s="28"/>
      <c r="FU875" s="28"/>
      <c r="FV875" s="28"/>
      <c r="FW875" s="28"/>
      <c r="FX875" s="28"/>
      <c r="FY875" s="28"/>
      <c r="FZ875" s="28"/>
      <c r="GA875" s="28"/>
      <c r="GB875" s="28"/>
      <c r="GC875" s="28"/>
      <c r="GD875" s="28"/>
      <c r="GE875" s="28"/>
      <c r="GF875" s="28"/>
      <c r="GG875" s="28"/>
      <c r="GH875" s="28"/>
      <c r="GI875" s="28"/>
      <c r="GJ875" s="28"/>
      <c r="GK875" s="28"/>
      <c r="GL875" s="28"/>
      <c r="GM875" s="28"/>
      <c r="GN875" s="28"/>
      <c r="GO875" s="28"/>
      <c r="GP875" s="28"/>
      <c r="GQ875" s="28"/>
      <c r="GR875" s="28"/>
      <c r="GS875" s="28"/>
      <c r="GT875" s="28"/>
      <c r="GU875" s="28"/>
      <c r="GV875" s="28"/>
      <c r="GW875" s="28"/>
      <c r="GX875" s="28"/>
      <c r="GY875" s="28"/>
      <c r="GZ875" s="28"/>
      <c r="HA875" s="28"/>
      <c r="HB875" s="28"/>
      <c r="HC875" s="28"/>
      <c r="HD875" s="28"/>
      <c r="HE875" s="28"/>
      <c r="HF875" s="28"/>
      <c r="HG875" s="28"/>
      <c r="HH875" s="28"/>
      <c r="HI875" s="28"/>
      <c r="HJ875" s="28"/>
      <c r="HK875" s="28"/>
      <c r="HL875" s="28"/>
      <c r="HM875" s="28"/>
      <c r="HN875" s="28"/>
      <c r="HO875" s="28"/>
      <c r="HP875" s="28"/>
      <c r="HQ875" s="28"/>
      <c r="HR875" s="28"/>
      <c r="HS875" s="28"/>
      <c r="HT875" s="28"/>
      <c r="HU875" s="28"/>
      <c r="HV875" s="28"/>
      <c r="HW875" s="28"/>
      <c r="HX875" s="28"/>
      <c r="HY875" s="28"/>
      <c r="HZ875" s="28"/>
      <c r="IA875" s="28"/>
      <c r="IB875" s="28"/>
      <c r="IC875" s="28"/>
      <c r="ID875" s="28"/>
      <c r="IE875" s="28"/>
      <c r="IF875" s="28"/>
      <c r="IG875" s="28"/>
      <c r="IH875" s="28"/>
      <c r="II875" s="28"/>
      <c r="IJ875" s="28"/>
      <c r="IK875" s="28"/>
      <c r="IL875" s="28"/>
      <c r="IM875" s="28"/>
      <c r="IN875" s="28"/>
      <c r="IO875" s="28"/>
      <c r="IP875" s="28"/>
      <c r="IQ875" s="28"/>
      <c r="IR875" s="28"/>
    </row>
    <row r="876" spans="2:252" x14ac:dyDescent="0.25">
      <c r="B876" s="28"/>
      <c r="C876" s="28"/>
      <c r="D876" s="28"/>
      <c r="E876" s="28"/>
      <c r="F876" s="28"/>
      <c r="G876" s="28"/>
      <c r="H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c r="FL876" s="28"/>
      <c r="FM876" s="28"/>
      <c r="FN876" s="28"/>
      <c r="FO876" s="28"/>
      <c r="FP876" s="28"/>
      <c r="FQ876" s="28"/>
      <c r="FR876" s="28"/>
      <c r="FS876" s="28"/>
      <c r="FT876" s="28"/>
      <c r="FU876" s="28"/>
      <c r="FV876" s="28"/>
      <c r="FW876" s="28"/>
      <c r="FX876" s="28"/>
      <c r="FY876" s="28"/>
      <c r="FZ876" s="28"/>
      <c r="GA876" s="28"/>
      <c r="GB876" s="28"/>
      <c r="GC876" s="28"/>
      <c r="GD876" s="28"/>
      <c r="GE876" s="28"/>
      <c r="GF876" s="28"/>
      <c r="GG876" s="28"/>
      <c r="GH876" s="28"/>
      <c r="GI876" s="28"/>
      <c r="GJ876" s="28"/>
      <c r="GK876" s="28"/>
      <c r="GL876" s="28"/>
      <c r="GM876" s="28"/>
      <c r="GN876" s="28"/>
      <c r="GO876" s="28"/>
      <c r="GP876" s="28"/>
      <c r="GQ876" s="28"/>
      <c r="GR876" s="28"/>
      <c r="GS876" s="28"/>
      <c r="GT876" s="28"/>
      <c r="GU876" s="28"/>
      <c r="GV876" s="28"/>
      <c r="GW876" s="28"/>
      <c r="GX876" s="28"/>
      <c r="GY876" s="28"/>
      <c r="GZ876" s="28"/>
      <c r="HA876" s="28"/>
      <c r="HB876" s="28"/>
      <c r="HC876" s="28"/>
      <c r="HD876" s="28"/>
      <c r="HE876" s="28"/>
      <c r="HF876" s="28"/>
      <c r="HG876" s="28"/>
      <c r="HH876" s="28"/>
      <c r="HI876" s="28"/>
      <c r="HJ876" s="28"/>
      <c r="HK876" s="28"/>
      <c r="HL876" s="28"/>
      <c r="HM876" s="28"/>
      <c r="HN876" s="28"/>
      <c r="HO876" s="28"/>
      <c r="HP876" s="28"/>
      <c r="HQ876" s="28"/>
      <c r="HR876" s="28"/>
      <c r="HS876" s="28"/>
      <c r="HT876" s="28"/>
      <c r="HU876" s="28"/>
      <c r="HV876" s="28"/>
      <c r="HW876" s="28"/>
      <c r="HX876" s="28"/>
      <c r="HY876" s="28"/>
      <c r="HZ876" s="28"/>
      <c r="IA876" s="28"/>
      <c r="IB876" s="28"/>
      <c r="IC876" s="28"/>
      <c r="ID876" s="28"/>
      <c r="IE876" s="28"/>
      <c r="IF876" s="28"/>
      <c r="IG876" s="28"/>
      <c r="IH876" s="28"/>
      <c r="II876" s="28"/>
      <c r="IJ876" s="28"/>
      <c r="IK876" s="28"/>
      <c r="IL876" s="28"/>
      <c r="IM876" s="28"/>
      <c r="IN876" s="28"/>
      <c r="IO876" s="28"/>
      <c r="IP876" s="28"/>
      <c r="IQ876" s="28"/>
      <c r="IR876" s="28"/>
    </row>
    <row r="877" spans="2:252" x14ac:dyDescent="0.25">
      <c r="B877" s="28"/>
      <c r="C877" s="28"/>
      <c r="D877" s="28"/>
      <c r="E877" s="28"/>
      <c r="F877" s="28"/>
      <c r="G877" s="28"/>
      <c r="H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c r="FL877" s="28"/>
      <c r="FM877" s="28"/>
      <c r="FN877" s="28"/>
      <c r="FO877" s="28"/>
      <c r="FP877" s="28"/>
      <c r="FQ877" s="28"/>
      <c r="FR877" s="28"/>
      <c r="FS877" s="28"/>
      <c r="FT877" s="28"/>
      <c r="FU877" s="28"/>
      <c r="FV877" s="28"/>
      <c r="FW877" s="28"/>
      <c r="FX877" s="28"/>
      <c r="FY877" s="28"/>
      <c r="FZ877" s="28"/>
      <c r="GA877" s="28"/>
      <c r="GB877" s="28"/>
      <c r="GC877" s="28"/>
      <c r="GD877" s="28"/>
      <c r="GE877" s="28"/>
      <c r="GF877" s="28"/>
      <c r="GG877" s="28"/>
      <c r="GH877" s="28"/>
      <c r="GI877" s="28"/>
      <c r="GJ877" s="28"/>
      <c r="GK877" s="28"/>
      <c r="GL877" s="28"/>
      <c r="GM877" s="28"/>
      <c r="GN877" s="28"/>
      <c r="GO877" s="28"/>
      <c r="GP877" s="28"/>
      <c r="GQ877" s="28"/>
      <c r="GR877" s="28"/>
      <c r="GS877" s="28"/>
      <c r="GT877" s="28"/>
      <c r="GU877" s="28"/>
      <c r="GV877" s="28"/>
      <c r="GW877" s="28"/>
      <c r="GX877" s="28"/>
      <c r="GY877" s="28"/>
      <c r="GZ877" s="28"/>
      <c r="HA877" s="28"/>
      <c r="HB877" s="28"/>
      <c r="HC877" s="28"/>
      <c r="HD877" s="28"/>
      <c r="HE877" s="28"/>
      <c r="HF877" s="28"/>
      <c r="HG877" s="28"/>
      <c r="HH877" s="28"/>
      <c r="HI877" s="28"/>
      <c r="HJ877" s="28"/>
      <c r="HK877" s="28"/>
      <c r="HL877" s="28"/>
      <c r="HM877" s="28"/>
      <c r="HN877" s="28"/>
      <c r="HO877" s="28"/>
      <c r="HP877" s="28"/>
      <c r="HQ877" s="28"/>
      <c r="HR877" s="28"/>
      <c r="HS877" s="28"/>
      <c r="HT877" s="28"/>
      <c r="HU877" s="28"/>
      <c r="HV877" s="28"/>
      <c r="HW877" s="28"/>
      <c r="HX877" s="28"/>
      <c r="HY877" s="28"/>
      <c r="HZ877" s="28"/>
      <c r="IA877" s="28"/>
      <c r="IB877" s="28"/>
      <c r="IC877" s="28"/>
      <c r="ID877" s="28"/>
      <c r="IE877" s="28"/>
      <c r="IF877" s="28"/>
      <c r="IG877" s="28"/>
      <c r="IH877" s="28"/>
      <c r="II877" s="28"/>
      <c r="IJ877" s="28"/>
      <c r="IK877" s="28"/>
      <c r="IL877" s="28"/>
      <c r="IM877" s="28"/>
      <c r="IN877" s="28"/>
      <c r="IO877" s="28"/>
      <c r="IP877" s="28"/>
      <c r="IQ877" s="28"/>
      <c r="IR877" s="28"/>
    </row>
    <row r="878" spans="2:252" x14ac:dyDescent="0.25">
      <c r="B878" s="28"/>
      <c r="C878" s="28"/>
      <c r="D878" s="28"/>
      <c r="E878" s="28"/>
      <c r="F878" s="28"/>
      <c r="G878" s="28"/>
      <c r="H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c r="FL878" s="28"/>
      <c r="FM878" s="28"/>
      <c r="FN878" s="28"/>
      <c r="FO878" s="28"/>
      <c r="FP878" s="28"/>
      <c r="FQ878" s="28"/>
      <c r="FR878" s="28"/>
      <c r="FS878" s="28"/>
      <c r="FT878" s="28"/>
      <c r="FU878" s="28"/>
      <c r="FV878" s="28"/>
      <c r="FW878" s="28"/>
      <c r="FX878" s="28"/>
      <c r="FY878" s="28"/>
      <c r="FZ878" s="28"/>
      <c r="GA878" s="28"/>
      <c r="GB878" s="28"/>
      <c r="GC878" s="28"/>
      <c r="GD878" s="28"/>
      <c r="GE878" s="28"/>
      <c r="GF878" s="28"/>
      <c r="GG878" s="28"/>
      <c r="GH878" s="28"/>
      <c r="GI878" s="28"/>
      <c r="GJ878" s="28"/>
      <c r="GK878" s="28"/>
      <c r="GL878" s="28"/>
      <c r="GM878" s="28"/>
      <c r="GN878" s="28"/>
      <c r="GO878" s="28"/>
      <c r="GP878" s="28"/>
      <c r="GQ878" s="28"/>
      <c r="GR878" s="28"/>
      <c r="GS878" s="28"/>
      <c r="GT878" s="28"/>
      <c r="GU878" s="28"/>
      <c r="GV878" s="28"/>
      <c r="GW878" s="28"/>
      <c r="GX878" s="28"/>
      <c r="GY878" s="28"/>
      <c r="GZ878" s="28"/>
      <c r="HA878" s="28"/>
      <c r="HB878" s="28"/>
      <c r="HC878" s="28"/>
      <c r="HD878" s="28"/>
      <c r="HE878" s="28"/>
      <c r="HF878" s="28"/>
      <c r="HG878" s="28"/>
      <c r="HH878" s="28"/>
      <c r="HI878" s="28"/>
      <c r="HJ878" s="28"/>
      <c r="HK878" s="28"/>
      <c r="HL878" s="28"/>
      <c r="HM878" s="28"/>
      <c r="HN878" s="28"/>
      <c r="HO878" s="28"/>
      <c r="HP878" s="28"/>
      <c r="HQ878" s="28"/>
      <c r="HR878" s="28"/>
      <c r="HS878" s="28"/>
      <c r="HT878" s="28"/>
      <c r="HU878" s="28"/>
      <c r="HV878" s="28"/>
      <c r="HW878" s="28"/>
      <c r="HX878" s="28"/>
      <c r="HY878" s="28"/>
      <c r="HZ878" s="28"/>
      <c r="IA878" s="28"/>
      <c r="IB878" s="28"/>
      <c r="IC878" s="28"/>
      <c r="ID878" s="28"/>
      <c r="IE878" s="28"/>
      <c r="IF878" s="28"/>
      <c r="IG878" s="28"/>
      <c r="IH878" s="28"/>
      <c r="II878" s="28"/>
      <c r="IJ878" s="28"/>
      <c r="IK878" s="28"/>
      <c r="IL878" s="28"/>
      <c r="IM878" s="28"/>
      <c r="IN878" s="28"/>
      <c r="IO878" s="28"/>
      <c r="IP878" s="28"/>
      <c r="IQ878" s="28"/>
      <c r="IR878" s="28"/>
    </row>
    <row r="879" spans="2:252" x14ac:dyDescent="0.25">
      <c r="B879" s="28"/>
      <c r="C879" s="28"/>
      <c r="D879" s="28"/>
      <c r="E879" s="28"/>
      <c r="F879" s="28"/>
      <c r="G879" s="28"/>
      <c r="H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c r="FL879" s="28"/>
      <c r="FM879" s="28"/>
      <c r="FN879" s="28"/>
      <c r="FO879" s="28"/>
      <c r="FP879" s="28"/>
      <c r="FQ879" s="28"/>
      <c r="FR879" s="28"/>
      <c r="FS879" s="28"/>
      <c r="FT879" s="28"/>
      <c r="FU879" s="28"/>
      <c r="FV879" s="28"/>
      <c r="FW879" s="28"/>
      <c r="FX879" s="28"/>
      <c r="FY879" s="28"/>
      <c r="FZ879" s="28"/>
      <c r="GA879" s="28"/>
      <c r="GB879" s="28"/>
      <c r="GC879" s="28"/>
      <c r="GD879" s="28"/>
      <c r="GE879" s="28"/>
      <c r="GF879" s="28"/>
      <c r="GG879" s="28"/>
      <c r="GH879" s="28"/>
      <c r="GI879" s="28"/>
      <c r="GJ879" s="28"/>
      <c r="GK879" s="28"/>
      <c r="GL879" s="28"/>
      <c r="GM879" s="28"/>
      <c r="GN879" s="28"/>
      <c r="GO879" s="28"/>
      <c r="GP879" s="28"/>
      <c r="GQ879" s="28"/>
      <c r="GR879" s="28"/>
      <c r="GS879" s="28"/>
      <c r="GT879" s="28"/>
      <c r="GU879" s="28"/>
      <c r="GV879" s="28"/>
      <c r="GW879" s="28"/>
      <c r="GX879" s="28"/>
      <c r="GY879" s="28"/>
      <c r="GZ879" s="28"/>
      <c r="HA879" s="28"/>
      <c r="HB879" s="28"/>
      <c r="HC879" s="28"/>
      <c r="HD879" s="28"/>
      <c r="HE879" s="28"/>
      <c r="HF879" s="28"/>
      <c r="HG879" s="28"/>
      <c r="HH879" s="28"/>
      <c r="HI879" s="28"/>
      <c r="HJ879" s="28"/>
      <c r="HK879" s="28"/>
      <c r="HL879" s="28"/>
      <c r="HM879" s="28"/>
      <c r="HN879" s="28"/>
      <c r="HO879" s="28"/>
      <c r="HP879" s="28"/>
      <c r="HQ879" s="28"/>
      <c r="HR879" s="28"/>
      <c r="HS879" s="28"/>
      <c r="HT879" s="28"/>
      <c r="HU879" s="28"/>
      <c r="HV879" s="28"/>
      <c r="HW879" s="28"/>
      <c r="HX879" s="28"/>
      <c r="HY879" s="28"/>
      <c r="HZ879" s="28"/>
      <c r="IA879" s="28"/>
      <c r="IB879" s="28"/>
      <c r="IC879" s="28"/>
      <c r="ID879" s="28"/>
      <c r="IE879" s="28"/>
      <c r="IF879" s="28"/>
      <c r="IG879" s="28"/>
      <c r="IH879" s="28"/>
      <c r="II879" s="28"/>
      <c r="IJ879" s="28"/>
      <c r="IK879" s="28"/>
      <c r="IL879" s="28"/>
      <c r="IM879" s="28"/>
      <c r="IN879" s="28"/>
      <c r="IO879" s="28"/>
      <c r="IP879" s="28"/>
      <c r="IQ879" s="28"/>
      <c r="IR879" s="28"/>
    </row>
    <row r="880" spans="2:252" x14ac:dyDescent="0.25">
      <c r="B880" s="28"/>
      <c r="C880" s="28"/>
      <c r="D880" s="28"/>
      <c r="E880" s="28"/>
      <c r="F880" s="28"/>
      <c r="G880" s="28"/>
      <c r="H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c r="FL880" s="28"/>
      <c r="FM880" s="28"/>
      <c r="FN880" s="28"/>
      <c r="FO880" s="28"/>
      <c r="FP880" s="28"/>
      <c r="FQ880" s="28"/>
      <c r="FR880" s="28"/>
      <c r="FS880" s="28"/>
      <c r="FT880" s="28"/>
      <c r="FU880" s="28"/>
      <c r="FV880" s="28"/>
      <c r="FW880" s="28"/>
      <c r="FX880" s="28"/>
      <c r="FY880" s="28"/>
      <c r="FZ880" s="28"/>
      <c r="GA880" s="28"/>
      <c r="GB880" s="28"/>
      <c r="GC880" s="28"/>
      <c r="GD880" s="28"/>
      <c r="GE880" s="28"/>
      <c r="GF880" s="28"/>
      <c r="GG880" s="28"/>
      <c r="GH880" s="28"/>
      <c r="GI880" s="28"/>
      <c r="GJ880" s="28"/>
      <c r="GK880" s="28"/>
      <c r="GL880" s="28"/>
      <c r="GM880" s="28"/>
      <c r="GN880" s="28"/>
      <c r="GO880" s="28"/>
      <c r="GP880" s="28"/>
      <c r="GQ880" s="28"/>
      <c r="GR880" s="28"/>
      <c r="GS880" s="28"/>
      <c r="GT880" s="28"/>
      <c r="GU880" s="28"/>
      <c r="GV880" s="28"/>
      <c r="GW880" s="28"/>
      <c r="GX880" s="28"/>
      <c r="GY880" s="28"/>
      <c r="GZ880" s="28"/>
      <c r="HA880" s="28"/>
      <c r="HB880" s="28"/>
      <c r="HC880" s="28"/>
      <c r="HD880" s="28"/>
      <c r="HE880" s="28"/>
      <c r="HF880" s="28"/>
      <c r="HG880" s="28"/>
      <c r="HH880" s="28"/>
      <c r="HI880" s="28"/>
      <c r="HJ880" s="28"/>
      <c r="HK880" s="28"/>
      <c r="HL880" s="28"/>
      <c r="HM880" s="28"/>
      <c r="HN880" s="28"/>
      <c r="HO880" s="28"/>
      <c r="HP880" s="28"/>
      <c r="HQ880" s="28"/>
      <c r="HR880" s="28"/>
      <c r="HS880" s="28"/>
      <c r="HT880" s="28"/>
      <c r="HU880" s="28"/>
      <c r="HV880" s="28"/>
      <c r="HW880" s="28"/>
      <c r="HX880" s="28"/>
      <c r="HY880" s="28"/>
      <c r="HZ880" s="28"/>
      <c r="IA880" s="28"/>
      <c r="IB880" s="28"/>
      <c r="IC880" s="28"/>
      <c r="ID880" s="28"/>
      <c r="IE880" s="28"/>
      <c r="IF880" s="28"/>
      <c r="IG880" s="28"/>
      <c r="IH880" s="28"/>
      <c r="II880" s="28"/>
      <c r="IJ880" s="28"/>
      <c r="IK880" s="28"/>
      <c r="IL880" s="28"/>
      <c r="IM880" s="28"/>
      <c r="IN880" s="28"/>
      <c r="IO880" s="28"/>
      <c r="IP880" s="28"/>
      <c r="IQ880" s="28"/>
      <c r="IR880" s="28"/>
    </row>
    <row r="881" spans="2:252" x14ac:dyDescent="0.25">
      <c r="B881" s="28"/>
      <c r="C881" s="28"/>
      <c r="D881" s="28"/>
      <c r="E881" s="28"/>
      <c r="F881" s="28"/>
      <c r="G881" s="28"/>
      <c r="H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c r="FL881" s="28"/>
      <c r="FM881" s="28"/>
      <c r="FN881" s="28"/>
      <c r="FO881" s="28"/>
      <c r="FP881" s="28"/>
      <c r="FQ881" s="28"/>
      <c r="FR881" s="28"/>
      <c r="FS881" s="28"/>
      <c r="FT881" s="28"/>
      <c r="FU881" s="28"/>
      <c r="FV881" s="28"/>
      <c r="FW881" s="28"/>
      <c r="FX881" s="28"/>
      <c r="FY881" s="28"/>
      <c r="FZ881" s="28"/>
      <c r="GA881" s="28"/>
      <c r="GB881" s="28"/>
      <c r="GC881" s="28"/>
      <c r="GD881" s="28"/>
      <c r="GE881" s="28"/>
      <c r="GF881" s="28"/>
      <c r="GG881" s="28"/>
      <c r="GH881" s="28"/>
      <c r="GI881" s="28"/>
      <c r="GJ881" s="28"/>
      <c r="GK881" s="28"/>
      <c r="GL881" s="28"/>
      <c r="GM881" s="28"/>
      <c r="GN881" s="28"/>
      <c r="GO881" s="28"/>
      <c r="GP881" s="28"/>
      <c r="GQ881" s="28"/>
      <c r="GR881" s="28"/>
      <c r="GS881" s="28"/>
      <c r="GT881" s="28"/>
      <c r="GU881" s="28"/>
      <c r="GV881" s="28"/>
      <c r="GW881" s="28"/>
      <c r="GX881" s="28"/>
      <c r="GY881" s="28"/>
      <c r="GZ881" s="28"/>
      <c r="HA881" s="28"/>
      <c r="HB881" s="28"/>
      <c r="HC881" s="28"/>
      <c r="HD881" s="28"/>
      <c r="HE881" s="28"/>
      <c r="HF881" s="28"/>
      <c r="HG881" s="28"/>
      <c r="HH881" s="28"/>
      <c r="HI881" s="28"/>
      <c r="HJ881" s="28"/>
      <c r="HK881" s="28"/>
      <c r="HL881" s="28"/>
      <c r="HM881" s="28"/>
      <c r="HN881" s="28"/>
      <c r="HO881" s="28"/>
      <c r="HP881" s="28"/>
      <c r="HQ881" s="28"/>
      <c r="HR881" s="28"/>
      <c r="HS881" s="28"/>
      <c r="HT881" s="28"/>
      <c r="HU881" s="28"/>
      <c r="HV881" s="28"/>
      <c r="HW881" s="28"/>
      <c r="HX881" s="28"/>
      <c r="HY881" s="28"/>
      <c r="HZ881" s="28"/>
      <c r="IA881" s="28"/>
      <c r="IB881" s="28"/>
      <c r="IC881" s="28"/>
      <c r="ID881" s="28"/>
      <c r="IE881" s="28"/>
      <c r="IF881" s="28"/>
      <c r="IG881" s="28"/>
      <c r="IH881" s="28"/>
      <c r="II881" s="28"/>
      <c r="IJ881" s="28"/>
      <c r="IK881" s="28"/>
      <c r="IL881" s="28"/>
      <c r="IM881" s="28"/>
      <c r="IN881" s="28"/>
      <c r="IO881" s="28"/>
      <c r="IP881" s="28"/>
      <c r="IQ881" s="28"/>
      <c r="IR881" s="28"/>
    </row>
    <row r="882" spans="2:252" x14ac:dyDescent="0.25">
      <c r="B882" s="28"/>
      <c r="C882" s="28"/>
      <c r="D882" s="28"/>
      <c r="E882" s="28"/>
      <c r="F882" s="28"/>
      <c r="G882" s="28"/>
      <c r="H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c r="FL882" s="28"/>
      <c r="FM882" s="28"/>
      <c r="FN882" s="28"/>
      <c r="FO882" s="28"/>
      <c r="FP882" s="28"/>
      <c r="FQ882" s="28"/>
      <c r="FR882" s="28"/>
      <c r="FS882" s="28"/>
      <c r="FT882" s="28"/>
      <c r="FU882" s="28"/>
      <c r="FV882" s="28"/>
      <c r="FW882" s="28"/>
      <c r="FX882" s="28"/>
      <c r="FY882" s="28"/>
      <c r="FZ882" s="28"/>
      <c r="GA882" s="28"/>
      <c r="GB882" s="28"/>
      <c r="GC882" s="28"/>
      <c r="GD882" s="28"/>
      <c r="GE882" s="28"/>
      <c r="GF882" s="28"/>
      <c r="GG882" s="28"/>
      <c r="GH882" s="28"/>
      <c r="GI882" s="28"/>
      <c r="GJ882" s="28"/>
      <c r="GK882" s="28"/>
      <c r="GL882" s="28"/>
      <c r="GM882" s="28"/>
      <c r="GN882" s="28"/>
      <c r="GO882" s="28"/>
      <c r="GP882" s="28"/>
      <c r="GQ882" s="28"/>
      <c r="GR882" s="28"/>
      <c r="GS882" s="28"/>
      <c r="GT882" s="28"/>
      <c r="GU882" s="28"/>
      <c r="GV882" s="28"/>
      <c r="GW882" s="28"/>
      <c r="GX882" s="28"/>
      <c r="GY882" s="28"/>
      <c r="GZ882" s="28"/>
      <c r="HA882" s="28"/>
      <c r="HB882" s="28"/>
      <c r="HC882" s="28"/>
      <c r="HD882" s="28"/>
      <c r="HE882" s="28"/>
      <c r="HF882" s="28"/>
      <c r="HG882" s="28"/>
      <c r="HH882" s="28"/>
      <c r="HI882" s="28"/>
      <c r="HJ882" s="28"/>
      <c r="HK882" s="28"/>
      <c r="HL882" s="28"/>
      <c r="HM882" s="28"/>
      <c r="HN882" s="28"/>
      <c r="HO882" s="28"/>
      <c r="HP882" s="28"/>
      <c r="HQ882" s="28"/>
      <c r="HR882" s="28"/>
      <c r="HS882" s="28"/>
      <c r="HT882" s="28"/>
      <c r="HU882" s="28"/>
      <c r="HV882" s="28"/>
      <c r="HW882" s="28"/>
      <c r="HX882" s="28"/>
      <c r="HY882" s="28"/>
      <c r="HZ882" s="28"/>
      <c r="IA882" s="28"/>
      <c r="IB882" s="28"/>
      <c r="IC882" s="28"/>
      <c r="ID882" s="28"/>
      <c r="IE882" s="28"/>
      <c r="IF882" s="28"/>
      <c r="IG882" s="28"/>
      <c r="IH882" s="28"/>
      <c r="II882" s="28"/>
      <c r="IJ882" s="28"/>
      <c r="IK882" s="28"/>
      <c r="IL882" s="28"/>
      <c r="IM882" s="28"/>
      <c r="IN882" s="28"/>
      <c r="IO882" s="28"/>
      <c r="IP882" s="28"/>
      <c r="IQ882" s="28"/>
      <c r="IR882" s="28"/>
    </row>
    <row r="883" spans="2:252" x14ac:dyDescent="0.25">
      <c r="B883" s="28"/>
      <c r="C883" s="28"/>
      <c r="D883" s="28"/>
      <c r="E883" s="28"/>
      <c r="F883" s="28"/>
      <c r="G883" s="28"/>
      <c r="H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c r="FL883" s="28"/>
      <c r="FM883" s="28"/>
      <c r="FN883" s="28"/>
      <c r="FO883" s="28"/>
      <c r="FP883" s="28"/>
      <c r="FQ883" s="28"/>
      <c r="FR883" s="28"/>
      <c r="FS883" s="28"/>
      <c r="FT883" s="28"/>
      <c r="FU883" s="28"/>
      <c r="FV883" s="28"/>
      <c r="FW883" s="28"/>
      <c r="FX883" s="28"/>
      <c r="FY883" s="28"/>
      <c r="FZ883" s="28"/>
      <c r="GA883" s="28"/>
      <c r="GB883" s="28"/>
      <c r="GC883" s="28"/>
      <c r="GD883" s="28"/>
      <c r="GE883" s="28"/>
      <c r="GF883" s="28"/>
      <c r="GG883" s="28"/>
      <c r="GH883" s="28"/>
      <c r="GI883" s="28"/>
      <c r="GJ883" s="28"/>
      <c r="GK883" s="28"/>
      <c r="GL883" s="28"/>
      <c r="GM883" s="28"/>
      <c r="GN883" s="28"/>
      <c r="GO883" s="28"/>
      <c r="GP883" s="28"/>
      <c r="GQ883" s="28"/>
      <c r="GR883" s="28"/>
      <c r="GS883" s="28"/>
      <c r="GT883" s="28"/>
      <c r="GU883" s="28"/>
      <c r="GV883" s="28"/>
      <c r="GW883" s="28"/>
      <c r="GX883" s="28"/>
      <c r="GY883" s="28"/>
      <c r="GZ883" s="28"/>
      <c r="HA883" s="28"/>
      <c r="HB883" s="28"/>
      <c r="HC883" s="28"/>
      <c r="HD883" s="28"/>
      <c r="HE883" s="28"/>
      <c r="HF883" s="28"/>
      <c r="HG883" s="28"/>
      <c r="HH883" s="28"/>
      <c r="HI883" s="28"/>
      <c r="HJ883" s="28"/>
      <c r="HK883" s="28"/>
      <c r="HL883" s="28"/>
      <c r="HM883" s="28"/>
      <c r="HN883" s="28"/>
      <c r="HO883" s="28"/>
      <c r="HP883" s="28"/>
      <c r="HQ883" s="28"/>
      <c r="HR883" s="28"/>
      <c r="HS883" s="28"/>
      <c r="HT883" s="28"/>
      <c r="HU883" s="28"/>
      <c r="HV883" s="28"/>
      <c r="HW883" s="28"/>
      <c r="HX883" s="28"/>
      <c r="HY883" s="28"/>
      <c r="HZ883" s="28"/>
      <c r="IA883" s="28"/>
      <c r="IB883" s="28"/>
      <c r="IC883" s="28"/>
      <c r="ID883" s="28"/>
      <c r="IE883" s="28"/>
      <c r="IF883" s="28"/>
      <c r="IG883" s="28"/>
      <c r="IH883" s="28"/>
      <c r="II883" s="28"/>
      <c r="IJ883" s="28"/>
      <c r="IK883" s="28"/>
      <c r="IL883" s="28"/>
      <c r="IM883" s="28"/>
      <c r="IN883" s="28"/>
      <c r="IO883" s="28"/>
      <c r="IP883" s="28"/>
      <c r="IQ883" s="28"/>
      <c r="IR883" s="28"/>
    </row>
    <row r="884" spans="2:252" x14ac:dyDescent="0.25">
      <c r="B884" s="28"/>
      <c r="C884" s="28"/>
      <c r="D884" s="28"/>
      <c r="E884" s="28"/>
      <c r="F884" s="28"/>
      <c r="G884" s="28"/>
      <c r="H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c r="FL884" s="28"/>
      <c r="FM884" s="28"/>
      <c r="FN884" s="28"/>
      <c r="FO884" s="28"/>
      <c r="FP884" s="28"/>
      <c r="FQ884" s="28"/>
      <c r="FR884" s="28"/>
      <c r="FS884" s="28"/>
      <c r="FT884" s="28"/>
      <c r="FU884" s="28"/>
      <c r="FV884" s="28"/>
      <c r="FW884" s="28"/>
      <c r="FX884" s="28"/>
      <c r="FY884" s="28"/>
      <c r="FZ884" s="28"/>
      <c r="GA884" s="28"/>
      <c r="GB884" s="28"/>
      <c r="GC884" s="28"/>
      <c r="GD884" s="28"/>
      <c r="GE884" s="28"/>
      <c r="GF884" s="28"/>
      <c r="GG884" s="28"/>
      <c r="GH884" s="28"/>
      <c r="GI884" s="28"/>
      <c r="GJ884" s="28"/>
      <c r="GK884" s="28"/>
      <c r="GL884" s="28"/>
      <c r="GM884" s="28"/>
      <c r="GN884" s="28"/>
      <c r="GO884" s="28"/>
      <c r="GP884" s="28"/>
      <c r="GQ884" s="28"/>
      <c r="GR884" s="28"/>
      <c r="GS884" s="28"/>
      <c r="GT884" s="28"/>
      <c r="GU884" s="28"/>
      <c r="GV884" s="28"/>
      <c r="GW884" s="28"/>
      <c r="GX884" s="28"/>
      <c r="GY884" s="28"/>
      <c r="GZ884" s="28"/>
      <c r="HA884" s="28"/>
      <c r="HB884" s="28"/>
      <c r="HC884" s="28"/>
      <c r="HD884" s="28"/>
      <c r="HE884" s="28"/>
      <c r="HF884" s="28"/>
      <c r="HG884" s="28"/>
      <c r="HH884" s="28"/>
      <c r="HI884" s="28"/>
      <c r="HJ884" s="28"/>
      <c r="HK884" s="28"/>
      <c r="HL884" s="28"/>
      <c r="HM884" s="28"/>
      <c r="HN884" s="28"/>
      <c r="HO884" s="28"/>
      <c r="HP884" s="28"/>
      <c r="HQ884" s="28"/>
      <c r="HR884" s="28"/>
      <c r="HS884" s="28"/>
      <c r="HT884" s="28"/>
      <c r="HU884" s="28"/>
      <c r="HV884" s="28"/>
      <c r="HW884" s="28"/>
      <c r="HX884" s="28"/>
      <c r="HY884" s="28"/>
      <c r="HZ884" s="28"/>
      <c r="IA884" s="28"/>
      <c r="IB884" s="28"/>
      <c r="IC884" s="28"/>
      <c r="ID884" s="28"/>
      <c r="IE884" s="28"/>
      <c r="IF884" s="28"/>
      <c r="IG884" s="28"/>
      <c r="IH884" s="28"/>
      <c r="II884" s="28"/>
      <c r="IJ884" s="28"/>
      <c r="IK884" s="28"/>
      <c r="IL884" s="28"/>
      <c r="IM884" s="28"/>
      <c r="IN884" s="28"/>
      <c r="IO884" s="28"/>
      <c r="IP884" s="28"/>
      <c r="IQ884" s="28"/>
      <c r="IR884" s="28"/>
    </row>
    <row r="885" spans="2:252" x14ac:dyDescent="0.25">
      <c r="B885" s="28"/>
      <c r="C885" s="28"/>
      <c r="D885" s="28"/>
      <c r="E885" s="28"/>
      <c r="F885" s="28"/>
      <c r="G885" s="28"/>
      <c r="H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c r="FL885" s="28"/>
      <c r="FM885" s="28"/>
      <c r="FN885" s="28"/>
      <c r="FO885" s="28"/>
      <c r="FP885" s="28"/>
      <c r="FQ885" s="28"/>
      <c r="FR885" s="28"/>
      <c r="FS885" s="28"/>
      <c r="FT885" s="28"/>
      <c r="FU885" s="28"/>
      <c r="FV885" s="28"/>
      <c r="FW885" s="28"/>
      <c r="FX885" s="28"/>
      <c r="FY885" s="28"/>
      <c r="FZ885" s="28"/>
      <c r="GA885" s="28"/>
      <c r="GB885" s="28"/>
      <c r="GC885" s="28"/>
      <c r="GD885" s="28"/>
      <c r="GE885" s="28"/>
      <c r="GF885" s="28"/>
      <c r="GG885" s="28"/>
      <c r="GH885" s="28"/>
      <c r="GI885" s="28"/>
      <c r="GJ885" s="28"/>
      <c r="GK885" s="28"/>
      <c r="GL885" s="28"/>
      <c r="GM885" s="28"/>
      <c r="GN885" s="28"/>
      <c r="GO885" s="28"/>
      <c r="GP885" s="28"/>
      <c r="GQ885" s="28"/>
      <c r="GR885" s="28"/>
      <c r="GS885" s="28"/>
      <c r="GT885" s="28"/>
      <c r="GU885" s="28"/>
      <c r="GV885" s="28"/>
      <c r="GW885" s="28"/>
      <c r="GX885" s="28"/>
      <c r="GY885" s="28"/>
      <c r="GZ885" s="28"/>
      <c r="HA885" s="28"/>
      <c r="HB885" s="28"/>
      <c r="HC885" s="28"/>
      <c r="HD885" s="28"/>
      <c r="HE885" s="28"/>
      <c r="HF885" s="28"/>
      <c r="HG885" s="28"/>
      <c r="HH885" s="28"/>
      <c r="HI885" s="28"/>
      <c r="HJ885" s="28"/>
      <c r="HK885" s="28"/>
      <c r="HL885" s="28"/>
      <c r="HM885" s="28"/>
      <c r="HN885" s="28"/>
      <c r="HO885" s="28"/>
      <c r="HP885" s="28"/>
      <c r="HQ885" s="28"/>
      <c r="HR885" s="28"/>
      <c r="HS885" s="28"/>
      <c r="HT885" s="28"/>
      <c r="HU885" s="28"/>
      <c r="HV885" s="28"/>
      <c r="HW885" s="28"/>
      <c r="HX885" s="28"/>
      <c r="HY885" s="28"/>
      <c r="HZ885" s="28"/>
      <c r="IA885" s="28"/>
      <c r="IB885" s="28"/>
      <c r="IC885" s="28"/>
      <c r="ID885" s="28"/>
      <c r="IE885" s="28"/>
      <c r="IF885" s="28"/>
      <c r="IG885" s="28"/>
      <c r="IH885" s="28"/>
      <c r="II885" s="28"/>
      <c r="IJ885" s="28"/>
      <c r="IK885" s="28"/>
      <c r="IL885" s="28"/>
      <c r="IM885" s="28"/>
      <c r="IN885" s="28"/>
      <c r="IO885" s="28"/>
      <c r="IP885" s="28"/>
      <c r="IQ885" s="28"/>
      <c r="IR885" s="28"/>
    </row>
    <row r="886" spans="2:252" x14ac:dyDescent="0.25">
      <c r="B886" s="28"/>
      <c r="C886" s="28"/>
      <c r="D886" s="28"/>
      <c r="E886" s="28"/>
      <c r="F886" s="28"/>
      <c r="G886" s="28"/>
      <c r="H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c r="FL886" s="28"/>
      <c r="FM886" s="28"/>
      <c r="FN886" s="28"/>
      <c r="FO886" s="28"/>
      <c r="FP886" s="28"/>
      <c r="FQ886" s="28"/>
      <c r="FR886" s="28"/>
      <c r="FS886" s="28"/>
      <c r="FT886" s="28"/>
      <c r="FU886" s="28"/>
      <c r="FV886" s="28"/>
      <c r="FW886" s="28"/>
      <c r="FX886" s="28"/>
      <c r="FY886" s="28"/>
      <c r="FZ886" s="28"/>
      <c r="GA886" s="28"/>
      <c r="GB886" s="28"/>
      <c r="GC886" s="28"/>
      <c r="GD886" s="28"/>
      <c r="GE886" s="28"/>
      <c r="GF886" s="28"/>
      <c r="GG886" s="28"/>
      <c r="GH886" s="28"/>
      <c r="GI886" s="28"/>
      <c r="GJ886" s="28"/>
      <c r="GK886" s="28"/>
      <c r="GL886" s="28"/>
      <c r="GM886" s="28"/>
      <c r="GN886" s="28"/>
      <c r="GO886" s="28"/>
      <c r="GP886" s="28"/>
      <c r="GQ886" s="28"/>
      <c r="GR886" s="28"/>
      <c r="GS886" s="28"/>
      <c r="GT886" s="28"/>
      <c r="GU886" s="28"/>
      <c r="GV886" s="28"/>
      <c r="GW886" s="28"/>
      <c r="GX886" s="28"/>
      <c r="GY886" s="28"/>
      <c r="GZ886" s="28"/>
      <c r="HA886" s="28"/>
      <c r="HB886" s="28"/>
      <c r="HC886" s="28"/>
      <c r="HD886" s="28"/>
      <c r="HE886" s="28"/>
      <c r="HF886" s="28"/>
      <c r="HG886" s="28"/>
      <c r="HH886" s="28"/>
      <c r="HI886" s="28"/>
      <c r="HJ886" s="28"/>
      <c r="HK886" s="28"/>
      <c r="HL886" s="28"/>
      <c r="HM886" s="28"/>
      <c r="HN886" s="28"/>
      <c r="HO886" s="28"/>
      <c r="HP886" s="28"/>
      <c r="HQ886" s="28"/>
      <c r="HR886" s="28"/>
      <c r="HS886" s="28"/>
      <c r="HT886" s="28"/>
      <c r="HU886" s="28"/>
      <c r="HV886" s="28"/>
      <c r="HW886" s="28"/>
      <c r="HX886" s="28"/>
      <c r="HY886" s="28"/>
      <c r="HZ886" s="28"/>
      <c r="IA886" s="28"/>
      <c r="IB886" s="28"/>
      <c r="IC886" s="28"/>
      <c r="ID886" s="28"/>
      <c r="IE886" s="28"/>
      <c r="IF886" s="28"/>
      <c r="IG886" s="28"/>
      <c r="IH886" s="28"/>
      <c r="II886" s="28"/>
      <c r="IJ886" s="28"/>
      <c r="IK886" s="28"/>
      <c r="IL886" s="28"/>
      <c r="IM886" s="28"/>
      <c r="IN886" s="28"/>
      <c r="IO886" s="28"/>
      <c r="IP886" s="28"/>
      <c r="IQ886" s="28"/>
      <c r="IR886" s="28"/>
    </row>
    <row r="887" spans="2:252" x14ac:dyDescent="0.25">
      <c r="B887" s="28"/>
      <c r="C887" s="28"/>
      <c r="D887" s="28"/>
      <c r="E887" s="28"/>
      <c r="F887" s="28"/>
      <c r="G887" s="28"/>
      <c r="H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c r="FL887" s="28"/>
      <c r="FM887" s="28"/>
      <c r="FN887" s="28"/>
      <c r="FO887" s="28"/>
      <c r="FP887" s="28"/>
      <c r="FQ887" s="28"/>
      <c r="FR887" s="28"/>
      <c r="FS887" s="28"/>
      <c r="FT887" s="28"/>
      <c r="FU887" s="28"/>
      <c r="FV887" s="28"/>
      <c r="FW887" s="28"/>
      <c r="FX887" s="28"/>
      <c r="FY887" s="28"/>
      <c r="FZ887" s="28"/>
      <c r="GA887" s="28"/>
      <c r="GB887" s="28"/>
      <c r="GC887" s="28"/>
      <c r="GD887" s="28"/>
      <c r="GE887" s="28"/>
      <c r="GF887" s="28"/>
      <c r="GG887" s="28"/>
      <c r="GH887" s="28"/>
      <c r="GI887" s="28"/>
      <c r="GJ887" s="28"/>
      <c r="GK887" s="28"/>
      <c r="GL887" s="28"/>
      <c r="GM887" s="28"/>
      <c r="GN887" s="28"/>
      <c r="GO887" s="28"/>
      <c r="GP887" s="28"/>
      <c r="GQ887" s="28"/>
      <c r="GR887" s="28"/>
      <c r="GS887" s="28"/>
      <c r="GT887" s="28"/>
      <c r="GU887" s="28"/>
      <c r="GV887" s="28"/>
      <c r="GW887" s="28"/>
      <c r="GX887" s="28"/>
      <c r="GY887" s="28"/>
      <c r="GZ887" s="28"/>
      <c r="HA887" s="28"/>
      <c r="HB887" s="28"/>
      <c r="HC887" s="28"/>
      <c r="HD887" s="28"/>
      <c r="HE887" s="28"/>
      <c r="HF887" s="28"/>
      <c r="HG887" s="28"/>
      <c r="HH887" s="28"/>
      <c r="HI887" s="28"/>
      <c r="HJ887" s="28"/>
      <c r="HK887" s="28"/>
      <c r="HL887" s="28"/>
      <c r="HM887" s="28"/>
      <c r="HN887" s="28"/>
      <c r="HO887" s="28"/>
      <c r="HP887" s="28"/>
      <c r="HQ887" s="28"/>
      <c r="HR887" s="28"/>
      <c r="HS887" s="28"/>
      <c r="HT887" s="28"/>
      <c r="HU887" s="28"/>
      <c r="HV887" s="28"/>
      <c r="HW887" s="28"/>
      <c r="HX887" s="28"/>
      <c r="HY887" s="28"/>
      <c r="HZ887" s="28"/>
      <c r="IA887" s="28"/>
      <c r="IB887" s="28"/>
      <c r="IC887" s="28"/>
      <c r="ID887" s="28"/>
      <c r="IE887" s="28"/>
      <c r="IF887" s="28"/>
      <c r="IG887" s="28"/>
      <c r="IH887" s="28"/>
      <c r="II887" s="28"/>
      <c r="IJ887" s="28"/>
      <c r="IK887" s="28"/>
      <c r="IL887" s="28"/>
      <c r="IM887" s="28"/>
      <c r="IN887" s="28"/>
      <c r="IO887" s="28"/>
      <c r="IP887" s="28"/>
      <c r="IQ887" s="28"/>
      <c r="IR887" s="28"/>
    </row>
    <row r="888" spans="2:252" x14ac:dyDescent="0.25">
      <c r="B888" s="28"/>
      <c r="C888" s="28"/>
      <c r="D888" s="28"/>
      <c r="E888" s="28"/>
      <c r="F888" s="28"/>
      <c r="G888" s="28"/>
      <c r="H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c r="FL888" s="28"/>
      <c r="FM888" s="28"/>
      <c r="FN888" s="28"/>
      <c r="FO888" s="28"/>
      <c r="FP888" s="28"/>
      <c r="FQ888" s="28"/>
      <c r="FR888" s="28"/>
      <c r="FS888" s="28"/>
      <c r="FT888" s="28"/>
      <c r="FU888" s="28"/>
      <c r="FV888" s="28"/>
      <c r="FW888" s="28"/>
      <c r="FX888" s="28"/>
      <c r="FY888" s="28"/>
      <c r="FZ888" s="28"/>
      <c r="GA888" s="28"/>
      <c r="GB888" s="28"/>
      <c r="GC888" s="28"/>
      <c r="GD888" s="28"/>
      <c r="GE888" s="28"/>
      <c r="GF888" s="28"/>
      <c r="GG888" s="28"/>
      <c r="GH888" s="28"/>
      <c r="GI888" s="28"/>
      <c r="GJ888" s="28"/>
      <c r="GK888" s="28"/>
      <c r="GL888" s="28"/>
      <c r="GM888" s="28"/>
      <c r="GN888" s="28"/>
      <c r="GO888" s="28"/>
      <c r="GP888" s="28"/>
      <c r="GQ888" s="28"/>
      <c r="GR888" s="28"/>
      <c r="GS888" s="28"/>
      <c r="GT888" s="28"/>
      <c r="GU888" s="28"/>
      <c r="GV888" s="28"/>
      <c r="GW888" s="28"/>
      <c r="GX888" s="28"/>
      <c r="GY888" s="28"/>
      <c r="GZ888" s="28"/>
      <c r="HA888" s="28"/>
      <c r="HB888" s="28"/>
      <c r="HC888" s="28"/>
      <c r="HD888" s="28"/>
      <c r="HE888" s="28"/>
      <c r="HF888" s="28"/>
      <c r="HG888" s="28"/>
      <c r="HH888" s="28"/>
      <c r="HI888" s="28"/>
      <c r="HJ888" s="28"/>
      <c r="HK888" s="28"/>
      <c r="HL888" s="28"/>
      <c r="HM888" s="28"/>
      <c r="HN888" s="28"/>
      <c r="HO888" s="28"/>
      <c r="HP888" s="28"/>
      <c r="HQ888" s="28"/>
      <c r="HR888" s="28"/>
      <c r="HS888" s="28"/>
      <c r="HT888" s="28"/>
      <c r="HU888" s="28"/>
      <c r="HV888" s="28"/>
      <c r="HW888" s="28"/>
      <c r="HX888" s="28"/>
      <c r="HY888" s="28"/>
      <c r="HZ888" s="28"/>
      <c r="IA888" s="28"/>
      <c r="IB888" s="28"/>
      <c r="IC888" s="28"/>
      <c r="ID888" s="28"/>
      <c r="IE888" s="28"/>
      <c r="IF888" s="28"/>
      <c r="IG888" s="28"/>
      <c r="IH888" s="28"/>
      <c r="II888" s="28"/>
      <c r="IJ888" s="28"/>
      <c r="IK888" s="28"/>
      <c r="IL888" s="28"/>
      <c r="IM888" s="28"/>
      <c r="IN888" s="28"/>
      <c r="IO888" s="28"/>
      <c r="IP888" s="28"/>
      <c r="IQ888" s="28"/>
      <c r="IR888" s="28"/>
    </row>
    <row r="889" spans="2:252" x14ac:dyDescent="0.25">
      <c r="B889" s="28"/>
      <c r="C889" s="28"/>
      <c r="D889" s="28"/>
      <c r="E889" s="28"/>
      <c r="F889" s="28"/>
      <c r="G889" s="28"/>
      <c r="H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c r="FL889" s="28"/>
      <c r="FM889" s="28"/>
      <c r="FN889" s="28"/>
      <c r="FO889" s="28"/>
      <c r="FP889" s="28"/>
      <c r="FQ889" s="28"/>
      <c r="FR889" s="28"/>
      <c r="FS889" s="28"/>
      <c r="FT889" s="28"/>
      <c r="FU889" s="28"/>
      <c r="FV889" s="28"/>
      <c r="FW889" s="28"/>
      <c r="FX889" s="28"/>
      <c r="FY889" s="28"/>
      <c r="FZ889" s="28"/>
      <c r="GA889" s="28"/>
      <c r="GB889" s="28"/>
      <c r="GC889" s="28"/>
      <c r="GD889" s="28"/>
      <c r="GE889" s="28"/>
      <c r="GF889" s="28"/>
      <c r="GG889" s="28"/>
      <c r="GH889" s="28"/>
      <c r="GI889" s="28"/>
      <c r="GJ889" s="28"/>
      <c r="GK889" s="28"/>
      <c r="GL889" s="28"/>
      <c r="GM889" s="28"/>
      <c r="GN889" s="28"/>
      <c r="GO889" s="28"/>
      <c r="GP889" s="28"/>
      <c r="GQ889" s="28"/>
      <c r="GR889" s="28"/>
      <c r="GS889" s="28"/>
      <c r="GT889" s="28"/>
      <c r="GU889" s="28"/>
      <c r="GV889" s="28"/>
      <c r="GW889" s="28"/>
      <c r="GX889" s="28"/>
      <c r="GY889" s="28"/>
      <c r="GZ889" s="28"/>
      <c r="HA889" s="28"/>
      <c r="HB889" s="28"/>
      <c r="HC889" s="28"/>
      <c r="HD889" s="28"/>
      <c r="HE889" s="28"/>
      <c r="HF889" s="28"/>
      <c r="HG889" s="28"/>
      <c r="HH889" s="28"/>
      <c r="HI889" s="28"/>
      <c r="HJ889" s="28"/>
      <c r="HK889" s="28"/>
      <c r="HL889" s="28"/>
      <c r="HM889" s="28"/>
      <c r="HN889" s="28"/>
      <c r="HO889" s="28"/>
      <c r="HP889" s="28"/>
      <c r="HQ889" s="28"/>
      <c r="HR889" s="28"/>
      <c r="HS889" s="28"/>
      <c r="HT889" s="28"/>
      <c r="HU889" s="28"/>
      <c r="HV889" s="28"/>
      <c r="HW889" s="28"/>
      <c r="HX889" s="28"/>
      <c r="HY889" s="28"/>
      <c r="HZ889" s="28"/>
      <c r="IA889" s="28"/>
      <c r="IB889" s="28"/>
      <c r="IC889" s="28"/>
      <c r="ID889" s="28"/>
      <c r="IE889" s="28"/>
      <c r="IF889" s="28"/>
      <c r="IG889" s="28"/>
      <c r="IH889" s="28"/>
      <c r="II889" s="28"/>
      <c r="IJ889" s="28"/>
      <c r="IK889" s="28"/>
      <c r="IL889" s="28"/>
      <c r="IM889" s="28"/>
      <c r="IN889" s="28"/>
      <c r="IO889" s="28"/>
      <c r="IP889" s="28"/>
      <c r="IQ889" s="28"/>
      <c r="IR889" s="28"/>
    </row>
    <row r="890" spans="2:252" x14ac:dyDescent="0.25">
      <c r="B890" s="28"/>
      <c r="C890" s="28"/>
      <c r="D890" s="28"/>
      <c r="E890" s="28"/>
      <c r="F890" s="28"/>
      <c r="G890" s="28"/>
      <c r="H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c r="FL890" s="28"/>
      <c r="FM890" s="28"/>
      <c r="FN890" s="28"/>
      <c r="FO890" s="28"/>
      <c r="FP890" s="28"/>
      <c r="FQ890" s="28"/>
      <c r="FR890" s="28"/>
      <c r="FS890" s="28"/>
      <c r="FT890" s="28"/>
      <c r="FU890" s="28"/>
      <c r="FV890" s="28"/>
      <c r="FW890" s="28"/>
      <c r="FX890" s="28"/>
      <c r="FY890" s="28"/>
      <c r="FZ890" s="28"/>
      <c r="GA890" s="28"/>
      <c r="GB890" s="28"/>
      <c r="GC890" s="28"/>
      <c r="GD890" s="28"/>
      <c r="GE890" s="28"/>
      <c r="GF890" s="28"/>
      <c r="GG890" s="28"/>
      <c r="GH890" s="28"/>
      <c r="GI890" s="28"/>
      <c r="GJ890" s="28"/>
      <c r="GK890" s="28"/>
      <c r="GL890" s="28"/>
      <c r="GM890" s="28"/>
      <c r="GN890" s="28"/>
      <c r="GO890" s="28"/>
      <c r="GP890" s="28"/>
      <c r="GQ890" s="28"/>
      <c r="GR890" s="28"/>
      <c r="GS890" s="28"/>
      <c r="GT890" s="28"/>
      <c r="GU890" s="28"/>
      <c r="GV890" s="28"/>
      <c r="GW890" s="28"/>
      <c r="GX890" s="28"/>
      <c r="GY890" s="28"/>
      <c r="GZ890" s="28"/>
      <c r="HA890" s="28"/>
      <c r="HB890" s="28"/>
      <c r="HC890" s="28"/>
      <c r="HD890" s="28"/>
      <c r="HE890" s="28"/>
      <c r="HF890" s="28"/>
      <c r="HG890" s="28"/>
      <c r="HH890" s="28"/>
      <c r="HI890" s="28"/>
      <c r="HJ890" s="28"/>
      <c r="HK890" s="28"/>
      <c r="HL890" s="28"/>
      <c r="HM890" s="28"/>
      <c r="HN890" s="28"/>
      <c r="HO890" s="28"/>
      <c r="HP890" s="28"/>
      <c r="HQ890" s="28"/>
      <c r="HR890" s="28"/>
      <c r="HS890" s="28"/>
      <c r="HT890" s="28"/>
      <c r="HU890" s="28"/>
      <c r="HV890" s="28"/>
      <c r="HW890" s="28"/>
      <c r="HX890" s="28"/>
      <c r="HY890" s="28"/>
      <c r="HZ890" s="28"/>
      <c r="IA890" s="28"/>
      <c r="IB890" s="28"/>
      <c r="IC890" s="28"/>
      <c r="ID890" s="28"/>
      <c r="IE890" s="28"/>
      <c r="IF890" s="28"/>
      <c r="IG890" s="28"/>
      <c r="IH890" s="28"/>
      <c r="II890" s="28"/>
      <c r="IJ890" s="28"/>
      <c r="IK890" s="28"/>
      <c r="IL890" s="28"/>
      <c r="IM890" s="28"/>
      <c r="IN890" s="28"/>
      <c r="IO890" s="28"/>
      <c r="IP890" s="28"/>
      <c r="IQ890" s="28"/>
      <c r="IR890" s="28"/>
    </row>
    <row r="891" spans="2:252" x14ac:dyDescent="0.25">
      <c r="B891" s="28"/>
      <c r="C891" s="28"/>
      <c r="D891" s="28"/>
      <c r="E891" s="28"/>
      <c r="F891" s="28"/>
      <c r="G891" s="28"/>
      <c r="H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c r="FL891" s="28"/>
      <c r="FM891" s="28"/>
      <c r="FN891" s="28"/>
      <c r="FO891" s="28"/>
      <c r="FP891" s="28"/>
      <c r="FQ891" s="28"/>
      <c r="FR891" s="28"/>
      <c r="FS891" s="28"/>
      <c r="FT891" s="28"/>
      <c r="FU891" s="28"/>
      <c r="FV891" s="28"/>
      <c r="FW891" s="28"/>
      <c r="FX891" s="28"/>
      <c r="FY891" s="28"/>
      <c r="FZ891" s="28"/>
      <c r="GA891" s="28"/>
      <c r="GB891" s="28"/>
      <c r="GC891" s="28"/>
      <c r="GD891" s="28"/>
      <c r="GE891" s="28"/>
      <c r="GF891" s="28"/>
      <c r="GG891" s="28"/>
      <c r="GH891" s="28"/>
      <c r="GI891" s="28"/>
      <c r="GJ891" s="28"/>
      <c r="GK891" s="28"/>
      <c r="GL891" s="28"/>
      <c r="GM891" s="28"/>
      <c r="GN891" s="28"/>
      <c r="GO891" s="28"/>
      <c r="GP891" s="28"/>
      <c r="GQ891" s="28"/>
      <c r="GR891" s="28"/>
      <c r="GS891" s="28"/>
      <c r="GT891" s="28"/>
      <c r="GU891" s="28"/>
      <c r="GV891" s="28"/>
      <c r="GW891" s="28"/>
      <c r="GX891" s="28"/>
      <c r="GY891" s="28"/>
      <c r="GZ891" s="28"/>
      <c r="HA891" s="28"/>
      <c r="HB891" s="28"/>
      <c r="HC891" s="28"/>
      <c r="HD891" s="28"/>
      <c r="HE891" s="28"/>
      <c r="HF891" s="28"/>
      <c r="HG891" s="28"/>
      <c r="HH891" s="28"/>
      <c r="HI891" s="28"/>
      <c r="HJ891" s="28"/>
      <c r="HK891" s="28"/>
      <c r="HL891" s="28"/>
      <c r="HM891" s="28"/>
      <c r="HN891" s="28"/>
      <c r="HO891" s="28"/>
      <c r="HP891" s="28"/>
      <c r="HQ891" s="28"/>
      <c r="HR891" s="28"/>
      <c r="HS891" s="28"/>
      <c r="HT891" s="28"/>
      <c r="HU891" s="28"/>
      <c r="HV891" s="28"/>
      <c r="HW891" s="28"/>
      <c r="HX891" s="28"/>
      <c r="HY891" s="28"/>
      <c r="HZ891" s="28"/>
      <c r="IA891" s="28"/>
      <c r="IB891" s="28"/>
      <c r="IC891" s="28"/>
      <c r="ID891" s="28"/>
      <c r="IE891" s="28"/>
      <c r="IF891" s="28"/>
      <c r="IG891" s="28"/>
      <c r="IH891" s="28"/>
      <c r="II891" s="28"/>
      <c r="IJ891" s="28"/>
      <c r="IK891" s="28"/>
      <c r="IL891" s="28"/>
      <c r="IM891" s="28"/>
      <c r="IN891" s="28"/>
      <c r="IO891" s="28"/>
      <c r="IP891" s="28"/>
      <c r="IQ891" s="28"/>
      <c r="IR891" s="28"/>
    </row>
    <row r="892" spans="2:252" x14ac:dyDescent="0.25">
      <c r="B892" s="28"/>
      <c r="C892" s="28"/>
      <c r="D892" s="28"/>
      <c r="E892" s="28"/>
      <c r="F892" s="28"/>
      <c r="G892" s="28"/>
      <c r="H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c r="FL892" s="28"/>
      <c r="FM892" s="28"/>
      <c r="FN892" s="28"/>
      <c r="FO892" s="28"/>
      <c r="FP892" s="28"/>
      <c r="FQ892" s="28"/>
      <c r="FR892" s="28"/>
      <c r="FS892" s="28"/>
      <c r="FT892" s="28"/>
      <c r="FU892" s="28"/>
      <c r="FV892" s="28"/>
      <c r="FW892" s="28"/>
      <c r="FX892" s="28"/>
      <c r="FY892" s="28"/>
      <c r="FZ892" s="28"/>
      <c r="GA892" s="28"/>
      <c r="GB892" s="28"/>
      <c r="GC892" s="28"/>
      <c r="GD892" s="28"/>
      <c r="GE892" s="28"/>
      <c r="GF892" s="28"/>
      <c r="GG892" s="28"/>
      <c r="GH892" s="28"/>
      <c r="GI892" s="28"/>
      <c r="GJ892" s="28"/>
      <c r="GK892" s="28"/>
      <c r="GL892" s="28"/>
      <c r="GM892" s="28"/>
      <c r="GN892" s="28"/>
      <c r="GO892" s="28"/>
      <c r="GP892" s="28"/>
      <c r="GQ892" s="28"/>
      <c r="GR892" s="28"/>
      <c r="GS892" s="28"/>
      <c r="GT892" s="28"/>
      <c r="GU892" s="28"/>
      <c r="GV892" s="28"/>
      <c r="GW892" s="28"/>
      <c r="GX892" s="28"/>
      <c r="GY892" s="28"/>
      <c r="GZ892" s="28"/>
      <c r="HA892" s="28"/>
      <c r="HB892" s="28"/>
      <c r="HC892" s="28"/>
      <c r="HD892" s="28"/>
      <c r="HE892" s="28"/>
      <c r="HF892" s="28"/>
      <c r="HG892" s="28"/>
      <c r="HH892" s="28"/>
      <c r="HI892" s="28"/>
      <c r="HJ892" s="28"/>
      <c r="HK892" s="28"/>
      <c r="HL892" s="28"/>
      <c r="HM892" s="28"/>
      <c r="HN892" s="28"/>
      <c r="HO892" s="28"/>
      <c r="HP892" s="28"/>
      <c r="HQ892" s="28"/>
      <c r="HR892" s="28"/>
      <c r="HS892" s="28"/>
      <c r="HT892" s="28"/>
      <c r="HU892" s="28"/>
      <c r="HV892" s="28"/>
      <c r="HW892" s="28"/>
      <c r="HX892" s="28"/>
      <c r="HY892" s="28"/>
      <c r="HZ892" s="28"/>
      <c r="IA892" s="28"/>
      <c r="IB892" s="28"/>
      <c r="IC892" s="28"/>
      <c r="ID892" s="28"/>
      <c r="IE892" s="28"/>
      <c r="IF892" s="28"/>
      <c r="IG892" s="28"/>
      <c r="IH892" s="28"/>
      <c r="II892" s="28"/>
      <c r="IJ892" s="28"/>
      <c r="IK892" s="28"/>
      <c r="IL892" s="28"/>
      <c r="IM892" s="28"/>
      <c r="IN892" s="28"/>
      <c r="IO892" s="28"/>
      <c r="IP892" s="28"/>
      <c r="IQ892" s="28"/>
      <c r="IR892" s="28"/>
    </row>
    <row r="893" spans="2:252" x14ac:dyDescent="0.25">
      <c r="B893" s="28"/>
      <c r="C893" s="28"/>
      <c r="D893" s="28"/>
      <c r="E893" s="28"/>
      <c r="F893" s="28"/>
      <c r="G893" s="28"/>
      <c r="H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c r="FL893" s="28"/>
      <c r="FM893" s="28"/>
      <c r="FN893" s="28"/>
      <c r="FO893" s="28"/>
      <c r="FP893" s="28"/>
      <c r="FQ893" s="28"/>
      <c r="FR893" s="28"/>
      <c r="FS893" s="28"/>
      <c r="FT893" s="28"/>
      <c r="FU893" s="28"/>
      <c r="FV893" s="28"/>
      <c r="FW893" s="28"/>
      <c r="FX893" s="28"/>
      <c r="FY893" s="28"/>
      <c r="FZ893" s="28"/>
      <c r="GA893" s="28"/>
      <c r="GB893" s="28"/>
      <c r="GC893" s="28"/>
      <c r="GD893" s="28"/>
      <c r="GE893" s="28"/>
      <c r="GF893" s="28"/>
      <c r="GG893" s="28"/>
      <c r="GH893" s="28"/>
      <c r="GI893" s="28"/>
      <c r="GJ893" s="28"/>
      <c r="GK893" s="28"/>
      <c r="GL893" s="28"/>
      <c r="GM893" s="28"/>
      <c r="GN893" s="28"/>
      <c r="GO893" s="28"/>
      <c r="GP893" s="28"/>
      <c r="GQ893" s="28"/>
      <c r="GR893" s="28"/>
      <c r="GS893" s="28"/>
      <c r="GT893" s="28"/>
      <c r="GU893" s="28"/>
      <c r="GV893" s="28"/>
      <c r="GW893" s="28"/>
      <c r="GX893" s="28"/>
      <c r="GY893" s="28"/>
      <c r="GZ893" s="28"/>
      <c r="HA893" s="28"/>
      <c r="HB893" s="28"/>
      <c r="HC893" s="28"/>
      <c r="HD893" s="28"/>
      <c r="HE893" s="28"/>
      <c r="HF893" s="28"/>
      <c r="HG893" s="28"/>
      <c r="HH893" s="28"/>
      <c r="HI893" s="28"/>
      <c r="HJ893" s="28"/>
      <c r="HK893" s="28"/>
      <c r="HL893" s="28"/>
      <c r="HM893" s="28"/>
      <c r="HN893" s="28"/>
      <c r="HO893" s="28"/>
      <c r="HP893" s="28"/>
      <c r="HQ893" s="28"/>
      <c r="HR893" s="28"/>
      <c r="HS893" s="28"/>
      <c r="HT893" s="28"/>
      <c r="HU893" s="28"/>
      <c r="HV893" s="28"/>
      <c r="HW893" s="28"/>
      <c r="HX893" s="28"/>
      <c r="HY893" s="28"/>
      <c r="HZ893" s="28"/>
      <c r="IA893" s="28"/>
      <c r="IB893" s="28"/>
      <c r="IC893" s="28"/>
      <c r="ID893" s="28"/>
      <c r="IE893" s="28"/>
      <c r="IF893" s="28"/>
      <c r="IG893" s="28"/>
      <c r="IH893" s="28"/>
      <c r="II893" s="28"/>
      <c r="IJ893" s="28"/>
      <c r="IK893" s="28"/>
      <c r="IL893" s="28"/>
      <c r="IM893" s="28"/>
      <c r="IN893" s="28"/>
      <c r="IO893" s="28"/>
      <c r="IP893" s="28"/>
      <c r="IQ893" s="28"/>
      <c r="IR893" s="28"/>
    </row>
    <row r="894" spans="2:252" x14ac:dyDescent="0.25">
      <c r="B894" s="28"/>
      <c r="C894" s="28"/>
      <c r="D894" s="28"/>
      <c r="E894" s="28"/>
      <c r="F894" s="28"/>
      <c r="G894" s="28"/>
      <c r="H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c r="FL894" s="28"/>
      <c r="FM894" s="28"/>
      <c r="FN894" s="28"/>
      <c r="FO894" s="28"/>
      <c r="FP894" s="28"/>
      <c r="FQ894" s="28"/>
      <c r="FR894" s="28"/>
      <c r="FS894" s="28"/>
      <c r="FT894" s="28"/>
      <c r="FU894" s="28"/>
      <c r="FV894" s="28"/>
      <c r="FW894" s="28"/>
      <c r="FX894" s="28"/>
      <c r="FY894" s="28"/>
      <c r="FZ894" s="28"/>
      <c r="GA894" s="28"/>
      <c r="GB894" s="28"/>
      <c r="GC894" s="28"/>
      <c r="GD894" s="28"/>
      <c r="GE894" s="28"/>
      <c r="GF894" s="28"/>
      <c r="GG894" s="28"/>
      <c r="GH894" s="28"/>
      <c r="GI894" s="28"/>
      <c r="GJ894" s="28"/>
      <c r="GK894" s="28"/>
      <c r="GL894" s="28"/>
      <c r="GM894" s="28"/>
      <c r="GN894" s="28"/>
      <c r="GO894" s="28"/>
      <c r="GP894" s="28"/>
      <c r="GQ894" s="28"/>
      <c r="GR894" s="28"/>
      <c r="GS894" s="28"/>
      <c r="GT894" s="28"/>
      <c r="GU894" s="28"/>
      <c r="GV894" s="28"/>
      <c r="GW894" s="28"/>
      <c r="GX894" s="28"/>
      <c r="GY894" s="28"/>
      <c r="GZ894" s="28"/>
      <c r="HA894" s="28"/>
      <c r="HB894" s="28"/>
      <c r="HC894" s="28"/>
      <c r="HD894" s="28"/>
      <c r="HE894" s="28"/>
      <c r="HF894" s="28"/>
      <c r="HG894" s="28"/>
      <c r="HH894" s="28"/>
      <c r="HI894" s="28"/>
      <c r="HJ894" s="28"/>
      <c r="HK894" s="28"/>
      <c r="HL894" s="28"/>
      <c r="HM894" s="28"/>
      <c r="HN894" s="28"/>
      <c r="HO894" s="28"/>
      <c r="HP894" s="28"/>
      <c r="HQ894" s="28"/>
      <c r="HR894" s="28"/>
      <c r="HS894" s="28"/>
      <c r="HT894" s="28"/>
      <c r="HU894" s="28"/>
      <c r="HV894" s="28"/>
      <c r="HW894" s="28"/>
      <c r="HX894" s="28"/>
      <c r="HY894" s="28"/>
      <c r="HZ894" s="28"/>
      <c r="IA894" s="28"/>
      <c r="IB894" s="28"/>
      <c r="IC894" s="28"/>
      <c r="ID894" s="28"/>
      <c r="IE894" s="28"/>
      <c r="IF894" s="28"/>
      <c r="IG894" s="28"/>
      <c r="IH894" s="28"/>
      <c r="II894" s="28"/>
      <c r="IJ894" s="28"/>
      <c r="IK894" s="28"/>
      <c r="IL894" s="28"/>
      <c r="IM894" s="28"/>
      <c r="IN894" s="28"/>
      <c r="IO894" s="28"/>
      <c r="IP894" s="28"/>
      <c r="IQ894" s="28"/>
      <c r="IR894" s="28"/>
    </row>
    <row r="895" spans="2:252" x14ac:dyDescent="0.25">
      <c r="B895" s="28"/>
      <c r="C895" s="28"/>
      <c r="D895" s="28"/>
      <c r="E895" s="28"/>
      <c r="F895" s="28"/>
      <c r="G895" s="28"/>
      <c r="H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c r="FL895" s="28"/>
      <c r="FM895" s="28"/>
      <c r="FN895" s="28"/>
      <c r="FO895" s="28"/>
      <c r="FP895" s="28"/>
      <c r="FQ895" s="28"/>
      <c r="FR895" s="28"/>
      <c r="FS895" s="28"/>
      <c r="FT895" s="28"/>
      <c r="FU895" s="28"/>
      <c r="FV895" s="28"/>
      <c r="FW895" s="28"/>
      <c r="FX895" s="28"/>
      <c r="FY895" s="28"/>
      <c r="FZ895" s="28"/>
      <c r="GA895" s="28"/>
      <c r="GB895" s="28"/>
      <c r="GC895" s="28"/>
      <c r="GD895" s="28"/>
      <c r="GE895" s="28"/>
      <c r="GF895" s="28"/>
      <c r="GG895" s="28"/>
      <c r="GH895" s="28"/>
      <c r="GI895" s="28"/>
      <c r="GJ895" s="28"/>
      <c r="GK895" s="28"/>
      <c r="GL895" s="28"/>
      <c r="GM895" s="28"/>
      <c r="GN895" s="28"/>
      <c r="GO895" s="28"/>
      <c r="GP895" s="28"/>
      <c r="GQ895" s="28"/>
      <c r="GR895" s="28"/>
      <c r="GS895" s="28"/>
      <c r="GT895" s="28"/>
      <c r="GU895" s="28"/>
      <c r="GV895" s="28"/>
      <c r="GW895" s="28"/>
      <c r="GX895" s="28"/>
      <c r="GY895" s="28"/>
      <c r="GZ895" s="28"/>
      <c r="HA895" s="28"/>
      <c r="HB895" s="28"/>
      <c r="HC895" s="28"/>
      <c r="HD895" s="28"/>
      <c r="HE895" s="28"/>
      <c r="HF895" s="28"/>
      <c r="HG895" s="28"/>
      <c r="HH895" s="28"/>
      <c r="HI895" s="28"/>
      <c r="HJ895" s="28"/>
      <c r="HK895" s="28"/>
      <c r="HL895" s="28"/>
      <c r="HM895" s="28"/>
      <c r="HN895" s="28"/>
      <c r="HO895" s="28"/>
      <c r="HP895" s="28"/>
      <c r="HQ895" s="28"/>
      <c r="HR895" s="28"/>
      <c r="HS895" s="28"/>
      <c r="HT895" s="28"/>
      <c r="HU895" s="28"/>
      <c r="HV895" s="28"/>
      <c r="HW895" s="28"/>
      <c r="HX895" s="28"/>
      <c r="HY895" s="28"/>
      <c r="HZ895" s="28"/>
      <c r="IA895" s="28"/>
      <c r="IB895" s="28"/>
      <c r="IC895" s="28"/>
      <c r="ID895" s="28"/>
      <c r="IE895" s="28"/>
      <c r="IF895" s="28"/>
      <c r="IG895" s="28"/>
      <c r="IH895" s="28"/>
      <c r="II895" s="28"/>
      <c r="IJ895" s="28"/>
      <c r="IK895" s="28"/>
      <c r="IL895" s="28"/>
      <c r="IM895" s="28"/>
      <c r="IN895" s="28"/>
      <c r="IO895" s="28"/>
      <c r="IP895" s="28"/>
      <c r="IQ895" s="28"/>
      <c r="IR895" s="28"/>
    </row>
    <row r="896" spans="2:252" x14ac:dyDescent="0.25">
      <c r="B896" s="28"/>
      <c r="C896" s="28"/>
      <c r="D896" s="28"/>
      <c r="E896" s="28"/>
      <c r="F896" s="28"/>
      <c r="G896" s="28"/>
      <c r="H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c r="FL896" s="28"/>
      <c r="FM896" s="28"/>
      <c r="FN896" s="28"/>
      <c r="FO896" s="28"/>
      <c r="FP896" s="28"/>
      <c r="FQ896" s="28"/>
      <c r="FR896" s="28"/>
      <c r="FS896" s="28"/>
      <c r="FT896" s="28"/>
      <c r="FU896" s="28"/>
      <c r="FV896" s="28"/>
      <c r="FW896" s="28"/>
      <c r="FX896" s="28"/>
      <c r="FY896" s="28"/>
      <c r="FZ896" s="28"/>
      <c r="GA896" s="28"/>
      <c r="GB896" s="28"/>
      <c r="GC896" s="28"/>
      <c r="GD896" s="28"/>
      <c r="GE896" s="28"/>
      <c r="GF896" s="28"/>
      <c r="GG896" s="28"/>
      <c r="GH896" s="28"/>
      <c r="GI896" s="28"/>
      <c r="GJ896" s="28"/>
      <c r="GK896" s="28"/>
      <c r="GL896" s="28"/>
      <c r="GM896" s="28"/>
      <c r="GN896" s="28"/>
      <c r="GO896" s="28"/>
      <c r="GP896" s="28"/>
      <c r="GQ896" s="28"/>
      <c r="GR896" s="28"/>
      <c r="GS896" s="28"/>
      <c r="GT896" s="28"/>
      <c r="GU896" s="28"/>
      <c r="GV896" s="28"/>
      <c r="GW896" s="28"/>
      <c r="GX896" s="28"/>
      <c r="GY896" s="28"/>
      <c r="GZ896" s="28"/>
      <c r="HA896" s="28"/>
      <c r="HB896" s="28"/>
      <c r="HC896" s="28"/>
      <c r="HD896" s="28"/>
      <c r="HE896" s="28"/>
      <c r="HF896" s="28"/>
      <c r="HG896" s="28"/>
      <c r="HH896" s="28"/>
      <c r="HI896" s="28"/>
      <c r="HJ896" s="28"/>
      <c r="HK896" s="28"/>
      <c r="HL896" s="28"/>
      <c r="HM896" s="28"/>
      <c r="HN896" s="28"/>
      <c r="HO896" s="28"/>
      <c r="HP896" s="28"/>
      <c r="HQ896" s="28"/>
      <c r="HR896" s="28"/>
      <c r="HS896" s="28"/>
      <c r="HT896" s="28"/>
      <c r="HU896" s="28"/>
      <c r="HV896" s="28"/>
      <c r="HW896" s="28"/>
      <c r="HX896" s="28"/>
      <c r="HY896" s="28"/>
      <c r="HZ896" s="28"/>
      <c r="IA896" s="28"/>
      <c r="IB896" s="28"/>
      <c r="IC896" s="28"/>
      <c r="ID896" s="28"/>
      <c r="IE896" s="28"/>
      <c r="IF896" s="28"/>
      <c r="IG896" s="28"/>
      <c r="IH896" s="28"/>
      <c r="II896" s="28"/>
      <c r="IJ896" s="28"/>
      <c r="IK896" s="28"/>
      <c r="IL896" s="28"/>
      <c r="IM896" s="28"/>
      <c r="IN896" s="28"/>
      <c r="IO896" s="28"/>
      <c r="IP896" s="28"/>
      <c r="IQ896" s="28"/>
      <c r="IR896" s="28"/>
    </row>
    <row r="897" spans="2:252" x14ac:dyDescent="0.25">
      <c r="B897" s="28"/>
      <c r="C897" s="28"/>
      <c r="D897" s="28"/>
      <c r="E897" s="28"/>
      <c r="F897" s="28"/>
      <c r="G897" s="28"/>
      <c r="H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c r="FL897" s="28"/>
      <c r="FM897" s="28"/>
      <c r="FN897" s="28"/>
      <c r="FO897" s="28"/>
      <c r="FP897" s="28"/>
      <c r="FQ897" s="28"/>
      <c r="FR897" s="28"/>
      <c r="FS897" s="28"/>
      <c r="FT897" s="28"/>
      <c r="FU897" s="28"/>
      <c r="FV897" s="28"/>
      <c r="FW897" s="28"/>
      <c r="FX897" s="28"/>
      <c r="FY897" s="28"/>
      <c r="FZ897" s="28"/>
      <c r="GA897" s="28"/>
      <c r="GB897" s="28"/>
      <c r="GC897" s="28"/>
      <c r="GD897" s="28"/>
      <c r="GE897" s="28"/>
      <c r="GF897" s="28"/>
      <c r="GG897" s="28"/>
      <c r="GH897" s="28"/>
      <c r="GI897" s="28"/>
      <c r="GJ897" s="28"/>
      <c r="GK897" s="28"/>
      <c r="GL897" s="28"/>
      <c r="GM897" s="28"/>
      <c r="GN897" s="28"/>
      <c r="GO897" s="28"/>
      <c r="GP897" s="28"/>
      <c r="GQ897" s="28"/>
      <c r="GR897" s="28"/>
      <c r="GS897" s="28"/>
      <c r="GT897" s="28"/>
      <c r="GU897" s="28"/>
      <c r="GV897" s="28"/>
      <c r="GW897" s="28"/>
      <c r="GX897" s="28"/>
      <c r="GY897" s="28"/>
      <c r="GZ897" s="28"/>
      <c r="HA897" s="28"/>
      <c r="HB897" s="28"/>
      <c r="HC897" s="28"/>
      <c r="HD897" s="28"/>
      <c r="HE897" s="28"/>
      <c r="HF897" s="28"/>
      <c r="HG897" s="28"/>
      <c r="HH897" s="28"/>
      <c r="HI897" s="28"/>
      <c r="HJ897" s="28"/>
      <c r="HK897" s="28"/>
      <c r="HL897" s="28"/>
      <c r="HM897" s="28"/>
      <c r="HN897" s="28"/>
      <c r="HO897" s="28"/>
      <c r="HP897" s="28"/>
      <c r="HQ897" s="28"/>
      <c r="HR897" s="28"/>
      <c r="HS897" s="28"/>
      <c r="HT897" s="28"/>
      <c r="HU897" s="28"/>
      <c r="HV897" s="28"/>
      <c r="HW897" s="28"/>
      <c r="HX897" s="28"/>
      <c r="HY897" s="28"/>
      <c r="HZ897" s="28"/>
      <c r="IA897" s="28"/>
      <c r="IB897" s="28"/>
      <c r="IC897" s="28"/>
      <c r="ID897" s="28"/>
      <c r="IE897" s="28"/>
      <c r="IF897" s="28"/>
      <c r="IG897" s="28"/>
      <c r="IH897" s="28"/>
      <c r="II897" s="28"/>
      <c r="IJ897" s="28"/>
      <c r="IK897" s="28"/>
      <c r="IL897" s="28"/>
      <c r="IM897" s="28"/>
      <c r="IN897" s="28"/>
      <c r="IO897" s="28"/>
      <c r="IP897" s="28"/>
      <c r="IQ897" s="28"/>
      <c r="IR897" s="28"/>
    </row>
    <row r="898" spans="2:252" x14ac:dyDescent="0.25">
      <c r="B898" s="28"/>
      <c r="C898" s="28"/>
      <c r="D898" s="28"/>
      <c r="E898" s="28"/>
      <c r="F898" s="28"/>
      <c r="G898" s="28"/>
      <c r="H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c r="FL898" s="28"/>
      <c r="FM898" s="28"/>
      <c r="FN898" s="28"/>
      <c r="FO898" s="28"/>
      <c r="FP898" s="28"/>
      <c r="FQ898" s="28"/>
      <c r="FR898" s="28"/>
      <c r="FS898" s="28"/>
      <c r="FT898" s="28"/>
      <c r="FU898" s="28"/>
      <c r="FV898" s="28"/>
      <c r="FW898" s="28"/>
      <c r="FX898" s="28"/>
      <c r="FY898" s="28"/>
      <c r="FZ898" s="28"/>
      <c r="GA898" s="28"/>
      <c r="GB898" s="28"/>
      <c r="GC898" s="28"/>
      <c r="GD898" s="28"/>
      <c r="GE898" s="28"/>
      <c r="GF898" s="28"/>
      <c r="GG898" s="28"/>
      <c r="GH898" s="28"/>
      <c r="GI898" s="28"/>
      <c r="GJ898" s="28"/>
      <c r="GK898" s="28"/>
      <c r="GL898" s="28"/>
      <c r="GM898" s="28"/>
      <c r="GN898" s="28"/>
      <c r="GO898" s="28"/>
      <c r="GP898" s="28"/>
      <c r="GQ898" s="28"/>
      <c r="GR898" s="28"/>
      <c r="GS898" s="28"/>
      <c r="GT898" s="28"/>
      <c r="GU898" s="28"/>
      <c r="GV898" s="28"/>
      <c r="GW898" s="28"/>
      <c r="GX898" s="28"/>
      <c r="GY898" s="28"/>
      <c r="GZ898" s="28"/>
      <c r="HA898" s="28"/>
      <c r="HB898" s="28"/>
      <c r="HC898" s="28"/>
      <c r="HD898" s="28"/>
      <c r="HE898" s="28"/>
      <c r="HF898" s="28"/>
      <c r="HG898" s="28"/>
      <c r="HH898" s="28"/>
      <c r="HI898" s="28"/>
      <c r="HJ898" s="28"/>
      <c r="HK898" s="28"/>
      <c r="HL898" s="28"/>
      <c r="HM898" s="28"/>
      <c r="HN898" s="28"/>
      <c r="HO898" s="28"/>
      <c r="HP898" s="28"/>
      <c r="HQ898" s="28"/>
      <c r="HR898" s="28"/>
      <c r="HS898" s="28"/>
      <c r="HT898" s="28"/>
      <c r="HU898" s="28"/>
      <c r="HV898" s="28"/>
      <c r="HW898" s="28"/>
      <c r="HX898" s="28"/>
      <c r="HY898" s="28"/>
      <c r="HZ898" s="28"/>
      <c r="IA898" s="28"/>
      <c r="IB898" s="28"/>
      <c r="IC898" s="28"/>
      <c r="ID898" s="28"/>
      <c r="IE898" s="28"/>
      <c r="IF898" s="28"/>
      <c r="IG898" s="28"/>
      <c r="IH898" s="28"/>
      <c r="II898" s="28"/>
      <c r="IJ898" s="28"/>
      <c r="IK898" s="28"/>
      <c r="IL898" s="28"/>
      <c r="IM898" s="28"/>
      <c r="IN898" s="28"/>
      <c r="IO898" s="28"/>
      <c r="IP898" s="28"/>
      <c r="IQ898" s="28"/>
      <c r="IR898" s="28"/>
    </row>
    <row r="899" spans="2:252" x14ac:dyDescent="0.25">
      <c r="B899" s="28"/>
      <c r="C899" s="28"/>
      <c r="D899" s="28"/>
      <c r="E899" s="28"/>
      <c r="F899" s="28"/>
      <c r="G899" s="28"/>
      <c r="H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c r="FL899" s="28"/>
      <c r="FM899" s="28"/>
      <c r="FN899" s="28"/>
      <c r="FO899" s="28"/>
      <c r="FP899" s="28"/>
      <c r="FQ899" s="28"/>
      <c r="FR899" s="28"/>
      <c r="FS899" s="28"/>
      <c r="FT899" s="28"/>
      <c r="FU899" s="28"/>
      <c r="FV899" s="28"/>
      <c r="FW899" s="28"/>
      <c r="FX899" s="28"/>
      <c r="FY899" s="28"/>
      <c r="FZ899" s="28"/>
      <c r="GA899" s="28"/>
      <c r="GB899" s="28"/>
      <c r="GC899" s="28"/>
      <c r="GD899" s="28"/>
      <c r="GE899" s="28"/>
      <c r="GF899" s="28"/>
      <c r="GG899" s="28"/>
      <c r="GH899" s="28"/>
      <c r="GI899" s="28"/>
      <c r="GJ899" s="28"/>
      <c r="GK899" s="28"/>
      <c r="GL899" s="28"/>
      <c r="GM899" s="28"/>
      <c r="GN899" s="28"/>
      <c r="GO899" s="28"/>
      <c r="GP899" s="28"/>
      <c r="GQ899" s="28"/>
      <c r="GR899" s="28"/>
      <c r="GS899" s="28"/>
      <c r="GT899" s="28"/>
      <c r="GU899" s="28"/>
      <c r="GV899" s="28"/>
      <c r="GW899" s="28"/>
      <c r="GX899" s="28"/>
      <c r="GY899" s="28"/>
      <c r="GZ899" s="28"/>
      <c r="HA899" s="28"/>
      <c r="HB899" s="28"/>
      <c r="HC899" s="28"/>
      <c r="HD899" s="28"/>
      <c r="HE899" s="28"/>
      <c r="HF899" s="28"/>
      <c r="HG899" s="28"/>
      <c r="HH899" s="28"/>
      <c r="HI899" s="28"/>
      <c r="HJ899" s="28"/>
      <c r="HK899" s="28"/>
      <c r="HL899" s="28"/>
      <c r="HM899" s="28"/>
      <c r="HN899" s="28"/>
      <c r="HO899" s="28"/>
      <c r="HP899" s="28"/>
      <c r="HQ899" s="28"/>
      <c r="HR899" s="28"/>
      <c r="HS899" s="28"/>
      <c r="HT899" s="28"/>
      <c r="HU899" s="28"/>
      <c r="HV899" s="28"/>
      <c r="HW899" s="28"/>
      <c r="HX899" s="28"/>
      <c r="HY899" s="28"/>
      <c r="HZ899" s="28"/>
      <c r="IA899" s="28"/>
      <c r="IB899" s="28"/>
      <c r="IC899" s="28"/>
      <c r="ID899" s="28"/>
      <c r="IE899" s="28"/>
      <c r="IF899" s="28"/>
      <c r="IG899" s="28"/>
      <c r="IH899" s="28"/>
      <c r="II899" s="28"/>
      <c r="IJ899" s="28"/>
      <c r="IK899" s="28"/>
      <c r="IL899" s="28"/>
      <c r="IM899" s="28"/>
      <c r="IN899" s="28"/>
      <c r="IO899" s="28"/>
      <c r="IP899" s="28"/>
      <c r="IQ899" s="28"/>
      <c r="IR899" s="28"/>
    </row>
    <row r="900" spans="2:252" x14ac:dyDescent="0.25">
      <c r="B900" s="28"/>
      <c r="C900" s="28"/>
      <c r="D900" s="28"/>
      <c r="E900" s="28"/>
      <c r="F900" s="28"/>
      <c r="G900" s="28"/>
      <c r="H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c r="FL900" s="28"/>
      <c r="FM900" s="28"/>
      <c r="FN900" s="28"/>
      <c r="FO900" s="28"/>
      <c r="FP900" s="28"/>
      <c r="FQ900" s="28"/>
      <c r="FR900" s="28"/>
      <c r="FS900" s="28"/>
      <c r="FT900" s="28"/>
      <c r="FU900" s="28"/>
      <c r="FV900" s="28"/>
      <c r="FW900" s="28"/>
      <c r="FX900" s="28"/>
      <c r="FY900" s="28"/>
      <c r="FZ900" s="28"/>
      <c r="GA900" s="28"/>
      <c r="GB900" s="28"/>
      <c r="GC900" s="28"/>
      <c r="GD900" s="28"/>
      <c r="GE900" s="28"/>
      <c r="GF900" s="28"/>
      <c r="GG900" s="28"/>
      <c r="GH900" s="28"/>
      <c r="GI900" s="28"/>
      <c r="GJ900" s="28"/>
      <c r="GK900" s="28"/>
      <c r="GL900" s="28"/>
      <c r="GM900" s="28"/>
      <c r="GN900" s="28"/>
      <c r="GO900" s="28"/>
      <c r="GP900" s="28"/>
      <c r="GQ900" s="28"/>
      <c r="GR900" s="28"/>
      <c r="GS900" s="28"/>
      <c r="GT900" s="28"/>
      <c r="GU900" s="28"/>
      <c r="GV900" s="28"/>
      <c r="GW900" s="28"/>
      <c r="GX900" s="28"/>
      <c r="GY900" s="28"/>
      <c r="GZ900" s="28"/>
      <c r="HA900" s="28"/>
      <c r="HB900" s="28"/>
      <c r="HC900" s="28"/>
      <c r="HD900" s="28"/>
      <c r="HE900" s="28"/>
      <c r="HF900" s="28"/>
      <c r="HG900" s="28"/>
      <c r="HH900" s="28"/>
      <c r="HI900" s="28"/>
      <c r="HJ900" s="28"/>
      <c r="HK900" s="28"/>
      <c r="HL900" s="28"/>
      <c r="HM900" s="28"/>
      <c r="HN900" s="28"/>
      <c r="HO900" s="28"/>
      <c r="HP900" s="28"/>
      <c r="HQ900" s="28"/>
      <c r="HR900" s="28"/>
      <c r="HS900" s="28"/>
      <c r="HT900" s="28"/>
      <c r="HU900" s="28"/>
      <c r="HV900" s="28"/>
      <c r="HW900" s="28"/>
      <c r="HX900" s="28"/>
      <c r="HY900" s="28"/>
      <c r="HZ900" s="28"/>
      <c r="IA900" s="28"/>
      <c r="IB900" s="28"/>
      <c r="IC900" s="28"/>
      <c r="ID900" s="28"/>
      <c r="IE900" s="28"/>
      <c r="IF900" s="28"/>
      <c r="IG900" s="28"/>
      <c r="IH900" s="28"/>
      <c r="II900" s="28"/>
      <c r="IJ900" s="28"/>
      <c r="IK900" s="28"/>
      <c r="IL900" s="28"/>
      <c r="IM900" s="28"/>
      <c r="IN900" s="28"/>
      <c r="IO900" s="28"/>
      <c r="IP900" s="28"/>
      <c r="IQ900" s="28"/>
      <c r="IR900" s="28"/>
    </row>
    <row r="901" spans="2:252" x14ac:dyDescent="0.25">
      <c r="B901" s="28"/>
      <c r="C901" s="28"/>
      <c r="D901" s="28"/>
      <c r="E901" s="28"/>
      <c r="F901" s="28"/>
      <c r="G901" s="28"/>
      <c r="H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c r="FL901" s="28"/>
      <c r="FM901" s="28"/>
      <c r="FN901" s="28"/>
      <c r="FO901" s="28"/>
      <c r="FP901" s="28"/>
      <c r="FQ901" s="28"/>
      <c r="FR901" s="28"/>
      <c r="FS901" s="28"/>
      <c r="FT901" s="28"/>
      <c r="FU901" s="28"/>
      <c r="FV901" s="28"/>
      <c r="FW901" s="28"/>
      <c r="FX901" s="28"/>
      <c r="FY901" s="28"/>
      <c r="FZ901" s="28"/>
      <c r="GA901" s="28"/>
      <c r="GB901" s="28"/>
      <c r="GC901" s="28"/>
      <c r="GD901" s="28"/>
      <c r="GE901" s="28"/>
      <c r="GF901" s="28"/>
      <c r="GG901" s="28"/>
      <c r="GH901" s="28"/>
      <c r="GI901" s="28"/>
      <c r="GJ901" s="28"/>
      <c r="GK901" s="28"/>
      <c r="GL901" s="28"/>
      <c r="GM901" s="28"/>
      <c r="GN901" s="28"/>
      <c r="GO901" s="28"/>
      <c r="GP901" s="28"/>
      <c r="GQ901" s="28"/>
      <c r="GR901" s="28"/>
      <c r="GS901" s="28"/>
      <c r="GT901" s="28"/>
      <c r="GU901" s="28"/>
      <c r="GV901" s="28"/>
      <c r="GW901" s="28"/>
      <c r="GX901" s="28"/>
      <c r="GY901" s="28"/>
      <c r="GZ901" s="28"/>
      <c r="HA901" s="28"/>
      <c r="HB901" s="28"/>
      <c r="HC901" s="28"/>
      <c r="HD901" s="28"/>
      <c r="HE901" s="28"/>
      <c r="HF901" s="28"/>
      <c r="HG901" s="28"/>
      <c r="HH901" s="28"/>
      <c r="HI901" s="28"/>
      <c r="HJ901" s="28"/>
      <c r="HK901" s="28"/>
      <c r="HL901" s="28"/>
      <c r="HM901" s="28"/>
      <c r="HN901" s="28"/>
      <c r="HO901" s="28"/>
      <c r="HP901" s="28"/>
      <c r="HQ901" s="28"/>
      <c r="HR901" s="28"/>
      <c r="HS901" s="28"/>
      <c r="HT901" s="28"/>
      <c r="HU901" s="28"/>
      <c r="HV901" s="28"/>
      <c r="HW901" s="28"/>
      <c r="HX901" s="28"/>
      <c r="HY901" s="28"/>
      <c r="HZ901" s="28"/>
      <c r="IA901" s="28"/>
      <c r="IB901" s="28"/>
      <c r="IC901" s="28"/>
      <c r="ID901" s="28"/>
      <c r="IE901" s="28"/>
      <c r="IF901" s="28"/>
      <c r="IG901" s="28"/>
      <c r="IH901" s="28"/>
      <c r="II901" s="28"/>
      <c r="IJ901" s="28"/>
      <c r="IK901" s="28"/>
      <c r="IL901" s="28"/>
      <c r="IM901" s="28"/>
      <c r="IN901" s="28"/>
      <c r="IO901" s="28"/>
      <c r="IP901" s="28"/>
      <c r="IQ901" s="28"/>
      <c r="IR901" s="28"/>
    </row>
    <row r="902" spans="2:252" x14ac:dyDescent="0.25">
      <c r="B902" s="28"/>
      <c r="C902" s="28"/>
      <c r="D902" s="28"/>
      <c r="E902" s="28"/>
      <c r="F902" s="28"/>
      <c r="G902" s="28"/>
      <c r="H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c r="FL902" s="28"/>
      <c r="FM902" s="28"/>
      <c r="FN902" s="28"/>
      <c r="FO902" s="28"/>
      <c r="FP902" s="28"/>
      <c r="FQ902" s="28"/>
      <c r="FR902" s="28"/>
      <c r="FS902" s="28"/>
      <c r="FT902" s="28"/>
      <c r="FU902" s="28"/>
      <c r="FV902" s="28"/>
      <c r="FW902" s="28"/>
      <c r="FX902" s="28"/>
      <c r="FY902" s="28"/>
      <c r="FZ902" s="28"/>
      <c r="GA902" s="28"/>
      <c r="GB902" s="28"/>
      <c r="GC902" s="28"/>
      <c r="GD902" s="28"/>
      <c r="GE902" s="28"/>
      <c r="GF902" s="28"/>
      <c r="GG902" s="28"/>
      <c r="GH902" s="28"/>
      <c r="GI902" s="28"/>
      <c r="GJ902" s="28"/>
      <c r="GK902" s="28"/>
      <c r="GL902" s="28"/>
      <c r="GM902" s="28"/>
      <c r="GN902" s="28"/>
      <c r="GO902" s="28"/>
      <c r="GP902" s="28"/>
      <c r="GQ902" s="28"/>
      <c r="GR902" s="28"/>
      <c r="GS902" s="28"/>
      <c r="GT902" s="28"/>
      <c r="GU902" s="28"/>
      <c r="GV902" s="28"/>
      <c r="GW902" s="28"/>
      <c r="GX902" s="28"/>
      <c r="GY902" s="28"/>
      <c r="GZ902" s="28"/>
      <c r="HA902" s="28"/>
      <c r="HB902" s="28"/>
      <c r="HC902" s="28"/>
      <c r="HD902" s="28"/>
      <c r="HE902" s="28"/>
      <c r="HF902" s="28"/>
      <c r="HG902" s="28"/>
      <c r="HH902" s="28"/>
      <c r="HI902" s="28"/>
      <c r="HJ902" s="28"/>
      <c r="HK902" s="28"/>
      <c r="HL902" s="28"/>
      <c r="HM902" s="28"/>
      <c r="HN902" s="28"/>
      <c r="HO902" s="28"/>
      <c r="HP902" s="28"/>
      <c r="HQ902" s="28"/>
      <c r="HR902" s="28"/>
      <c r="HS902" s="28"/>
      <c r="HT902" s="28"/>
      <c r="HU902" s="28"/>
      <c r="HV902" s="28"/>
      <c r="HW902" s="28"/>
      <c r="HX902" s="28"/>
      <c r="HY902" s="28"/>
      <c r="HZ902" s="28"/>
      <c r="IA902" s="28"/>
      <c r="IB902" s="28"/>
      <c r="IC902" s="28"/>
      <c r="ID902" s="28"/>
      <c r="IE902" s="28"/>
      <c r="IF902" s="28"/>
      <c r="IG902" s="28"/>
      <c r="IH902" s="28"/>
      <c r="II902" s="28"/>
      <c r="IJ902" s="28"/>
      <c r="IK902" s="28"/>
      <c r="IL902" s="28"/>
      <c r="IM902" s="28"/>
      <c r="IN902" s="28"/>
      <c r="IO902" s="28"/>
      <c r="IP902" s="28"/>
      <c r="IQ902" s="28"/>
      <c r="IR902" s="28"/>
    </row>
    <row r="903" spans="2:252" x14ac:dyDescent="0.25">
      <c r="B903" s="28"/>
      <c r="C903" s="28"/>
      <c r="D903" s="28"/>
      <c r="E903" s="28"/>
      <c r="F903" s="28"/>
      <c r="G903" s="28"/>
      <c r="H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c r="FL903" s="28"/>
      <c r="FM903" s="28"/>
      <c r="FN903" s="28"/>
      <c r="FO903" s="28"/>
      <c r="FP903" s="28"/>
      <c r="FQ903" s="28"/>
      <c r="FR903" s="28"/>
      <c r="FS903" s="28"/>
      <c r="FT903" s="28"/>
      <c r="FU903" s="28"/>
      <c r="FV903" s="28"/>
      <c r="FW903" s="28"/>
      <c r="FX903" s="28"/>
      <c r="FY903" s="28"/>
      <c r="FZ903" s="28"/>
      <c r="GA903" s="28"/>
      <c r="GB903" s="28"/>
      <c r="GC903" s="28"/>
      <c r="GD903" s="28"/>
      <c r="GE903" s="28"/>
      <c r="GF903" s="28"/>
      <c r="GG903" s="28"/>
      <c r="GH903" s="28"/>
      <c r="GI903" s="28"/>
      <c r="GJ903" s="28"/>
      <c r="GK903" s="28"/>
      <c r="GL903" s="28"/>
      <c r="GM903" s="28"/>
      <c r="GN903" s="28"/>
      <c r="GO903" s="28"/>
      <c r="GP903" s="28"/>
      <c r="GQ903" s="28"/>
      <c r="GR903" s="28"/>
      <c r="GS903" s="28"/>
      <c r="GT903" s="28"/>
      <c r="GU903" s="28"/>
      <c r="GV903" s="28"/>
      <c r="GW903" s="28"/>
      <c r="GX903" s="28"/>
      <c r="GY903" s="28"/>
      <c r="GZ903" s="28"/>
      <c r="HA903" s="28"/>
      <c r="HB903" s="28"/>
      <c r="HC903" s="28"/>
      <c r="HD903" s="28"/>
      <c r="HE903" s="28"/>
      <c r="HF903" s="28"/>
      <c r="HG903" s="28"/>
      <c r="HH903" s="28"/>
      <c r="HI903" s="28"/>
      <c r="HJ903" s="28"/>
      <c r="HK903" s="28"/>
      <c r="HL903" s="28"/>
      <c r="HM903" s="28"/>
      <c r="HN903" s="28"/>
      <c r="HO903" s="28"/>
      <c r="HP903" s="28"/>
      <c r="HQ903" s="28"/>
      <c r="HR903" s="28"/>
      <c r="HS903" s="28"/>
      <c r="HT903" s="28"/>
      <c r="HU903" s="28"/>
      <c r="HV903" s="28"/>
      <c r="HW903" s="28"/>
      <c r="HX903" s="28"/>
      <c r="HY903" s="28"/>
      <c r="HZ903" s="28"/>
      <c r="IA903" s="28"/>
      <c r="IB903" s="28"/>
      <c r="IC903" s="28"/>
      <c r="ID903" s="28"/>
      <c r="IE903" s="28"/>
      <c r="IF903" s="28"/>
      <c r="IG903" s="28"/>
      <c r="IH903" s="28"/>
      <c r="II903" s="28"/>
      <c r="IJ903" s="28"/>
      <c r="IK903" s="28"/>
      <c r="IL903" s="28"/>
      <c r="IM903" s="28"/>
      <c r="IN903" s="28"/>
      <c r="IO903" s="28"/>
      <c r="IP903" s="28"/>
      <c r="IQ903" s="28"/>
      <c r="IR903" s="28"/>
    </row>
    <row r="904" spans="2:252" x14ac:dyDescent="0.25">
      <c r="B904" s="28"/>
      <c r="C904" s="28"/>
      <c r="D904" s="28"/>
      <c r="E904" s="28"/>
      <c r="F904" s="28"/>
      <c r="G904" s="28"/>
      <c r="H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c r="FL904" s="28"/>
      <c r="FM904" s="28"/>
      <c r="FN904" s="28"/>
      <c r="FO904" s="28"/>
      <c r="FP904" s="28"/>
      <c r="FQ904" s="28"/>
      <c r="FR904" s="28"/>
      <c r="FS904" s="28"/>
      <c r="FT904" s="28"/>
      <c r="FU904" s="28"/>
      <c r="FV904" s="28"/>
      <c r="FW904" s="28"/>
      <c r="FX904" s="28"/>
      <c r="FY904" s="28"/>
      <c r="FZ904" s="28"/>
      <c r="GA904" s="28"/>
      <c r="GB904" s="28"/>
      <c r="GC904" s="28"/>
      <c r="GD904" s="28"/>
      <c r="GE904" s="28"/>
      <c r="GF904" s="28"/>
      <c r="GG904" s="28"/>
      <c r="GH904" s="28"/>
      <c r="GI904" s="28"/>
      <c r="GJ904" s="28"/>
      <c r="GK904" s="28"/>
      <c r="GL904" s="28"/>
      <c r="GM904" s="28"/>
      <c r="GN904" s="28"/>
      <c r="GO904" s="28"/>
      <c r="GP904" s="28"/>
      <c r="GQ904" s="28"/>
      <c r="GR904" s="28"/>
      <c r="GS904" s="28"/>
      <c r="GT904" s="28"/>
      <c r="GU904" s="28"/>
      <c r="GV904" s="28"/>
      <c r="GW904" s="28"/>
      <c r="GX904" s="28"/>
      <c r="GY904" s="28"/>
      <c r="GZ904" s="28"/>
      <c r="HA904" s="28"/>
      <c r="HB904" s="28"/>
      <c r="HC904" s="28"/>
      <c r="HD904" s="28"/>
      <c r="HE904" s="28"/>
      <c r="HF904" s="28"/>
      <c r="HG904" s="28"/>
      <c r="HH904" s="28"/>
      <c r="HI904" s="28"/>
      <c r="HJ904" s="28"/>
      <c r="HK904" s="28"/>
      <c r="HL904" s="28"/>
      <c r="HM904" s="28"/>
      <c r="HN904" s="28"/>
      <c r="HO904" s="28"/>
      <c r="HP904" s="28"/>
      <c r="HQ904" s="28"/>
      <c r="HR904" s="28"/>
      <c r="HS904" s="28"/>
      <c r="HT904" s="28"/>
      <c r="HU904" s="28"/>
      <c r="HV904" s="28"/>
      <c r="HW904" s="28"/>
      <c r="HX904" s="28"/>
      <c r="HY904" s="28"/>
      <c r="HZ904" s="28"/>
      <c r="IA904" s="28"/>
      <c r="IB904" s="28"/>
      <c r="IC904" s="28"/>
      <c r="ID904" s="28"/>
      <c r="IE904" s="28"/>
      <c r="IF904" s="28"/>
      <c r="IG904" s="28"/>
      <c r="IH904" s="28"/>
      <c r="II904" s="28"/>
      <c r="IJ904" s="28"/>
      <c r="IK904" s="28"/>
      <c r="IL904" s="28"/>
      <c r="IM904" s="28"/>
      <c r="IN904" s="28"/>
      <c r="IO904" s="28"/>
      <c r="IP904" s="28"/>
      <c r="IQ904" s="28"/>
      <c r="IR904" s="28"/>
    </row>
    <row r="905" spans="2:252" x14ac:dyDescent="0.25">
      <c r="B905" s="28"/>
      <c r="C905" s="28"/>
      <c r="D905" s="28"/>
      <c r="E905" s="28"/>
      <c r="F905" s="28"/>
      <c r="G905" s="28"/>
      <c r="H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c r="FL905" s="28"/>
      <c r="FM905" s="28"/>
      <c r="FN905" s="28"/>
      <c r="FO905" s="28"/>
      <c r="FP905" s="28"/>
      <c r="FQ905" s="28"/>
      <c r="FR905" s="28"/>
      <c r="FS905" s="28"/>
      <c r="FT905" s="28"/>
      <c r="FU905" s="28"/>
      <c r="FV905" s="28"/>
      <c r="FW905" s="28"/>
      <c r="FX905" s="28"/>
      <c r="FY905" s="28"/>
      <c r="FZ905" s="28"/>
      <c r="GA905" s="28"/>
      <c r="GB905" s="28"/>
      <c r="GC905" s="28"/>
      <c r="GD905" s="28"/>
      <c r="GE905" s="28"/>
      <c r="GF905" s="28"/>
      <c r="GG905" s="28"/>
      <c r="GH905" s="28"/>
      <c r="GI905" s="28"/>
      <c r="GJ905" s="28"/>
      <c r="GK905" s="28"/>
      <c r="GL905" s="28"/>
      <c r="GM905" s="28"/>
      <c r="GN905" s="28"/>
      <c r="GO905" s="28"/>
      <c r="GP905" s="28"/>
      <c r="GQ905" s="28"/>
      <c r="GR905" s="28"/>
      <c r="GS905" s="28"/>
      <c r="GT905" s="28"/>
      <c r="GU905" s="28"/>
      <c r="GV905" s="28"/>
      <c r="GW905" s="28"/>
      <c r="GX905" s="28"/>
      <c r="GY905" s="28"/>
      <c r="GZ905" s="28"/>
      <c r="HA905" s="28"/>
      <c r="HB905" s="28"/>
      <c r="HC905" s="28"/>
      <c r="HD905" s="28"/>
      <c r="HE905" s="28"/>
      <c r="HF905" s="28"/>
      <c r="HG905" s="28"/>
      <c r="HH905" s="28"/>
      <c r="HI905" s="28"/>
      <c r="HJ905" s="28"/>
      <c r="HK905" s="28"/>
      <c r="HL905" s="28"/>
      <c r="HM905" s="28"/>
      <c r="HN905" s="28"/>
      <c r="HO905" s="28"/>
      <c r="HP905" s="28"/>
      <c r="HQ905" s="28"/>
      <c r="HR905" s="28"/>
      <c r="HS905" s="28"/>
      <c r="HT905" s="28"/>
      <c r="HU905" s="28"/>
      <c r="HV905" s="28"/>
      <c r="HW905" s="28"/>
      <c r="HX905" s="28"/>
      <c r="HY905" s="28"/>
      <c r="HZ905" s="28"/>
      <c r="IA905" s="28"/>
      <c r="IB905" s="28"/>
      <c r="IC905" s="28"/>
      <c r="ID905" s="28"/>
      <c r="IE905" s="28"/>
      <c r="IF905" s="28"/>
      <c r="IG905" s="28"/>
      <c r="IH905" s="28"/>
      <c r="II905" s="28"/>
      <c r="IJ905" s="28"/>
      <c r="IK905" s="28"/>
      <c r="IL905" s="28"/>
      <c r="IM905" s="28"/>
      <c r="IN905" s="28"/>
      <c r="IO905" s="28"/>
      <c r="IP905" s="28"/>
      <c r="IQ905" s="28"/>
      <c r="IR905" s="28"/>
    </row>
    <row r="906" spans="2:252" x14ac:dyDescent="0.25">
      <c r="B906" s="28"/>
      <c r="C906" s="28"/>
      <c r="D906" s="28"/>
      <c r="E906" s="28"/>
      <c r="F906" s="28"/>
      <c r="G906" s="28"/>
      <c r="H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c r="FL906" s="28"/>
      <c r="FM906" s="28"/>
      <c r="FN906" s="28"/>
      <c r="FO906" s="28"/>
      <c r="FP906" s="28"/>
      <c r="FQ906" s="28"/>
      <c r="FR906" s="28"/>
      <c r="FS906" s="28"/>
      <c r="FT906" s="28"/>
      <c r="FU906" s="28"/>
      <c r="FV906" s="28"/>
      <c r="FW906" s="28"/>
      <c r="FX906" s="28"/>
      <c r="FY906" s="28"/>
      <c r="FZ906" s="28"/>
      <c r="GA906" s="28"/>
      <c r="GB906" s="28"/>
      <c r="GC906" s="28"/>
      <c r="GD906" s="28"/>
      <c r="GE906" s="28"/>
      <c r="GF906" s="28"/>
      <c r="GG906" s="28"/>
      <c r="GH906" s="28"/>
      <c r="GI906" s="28"/>
      <c r="GJ906" s="28"/>
      <c r="GK906" s="28"/>
      <c r="GL906" s="28"/>
      <c r="GM906" s="28"/>
      <c r="GN906" s="28"/>
      <c r="GO906" s="28"/>
      <c r="GP906" s="28"/>
      <c r="GQ906" s="28"/>
      <c r="GR906" s="28"/>
      <c r="GS906" s="28"/>
      <c r="GT906" s="28"/>
      <c r="GU906" s="28"/>
      <c r="GV906" s="28"/>
      <c r="GW906" s="28"/>
      <c r="GX906" s="28"/>
      <c r="GY906" s="28"/>
      <c r="GZ906" s="28"/>
      <c r="HA906" s="28"/>
      <c r="HB906" s="28"/>
      <c r="HC906" s="28"/>
      <c r="HD906" s="28"/>
      <c r="HE906" s="28"/>
      <c r="HF906" s="28"/>
      <c r="HG906" s="28"/>
      <c r="HH906" s="28"/>
      <c r="HI906" s="28"/>
      <c r="HJ906" s="28"/>
      <c r="HK906" s="28"/>
      <c r="HL906" s="28"/>
      <c r="HM906" s="28"/>
      <c r="HN906" s="28"/>
      <c r="HO906" s="28"/>
      <c r="HP906" s="28"/>
      <c r="HQ906" s="28"/>
      <c r="HR906" s="28"/>
      <c r="HS906" s="28"/>
      <c r="HT906" s="28"/>
      <c r="HU906" s="28"/>
      <c r="HV906" s="28"/>
      <c r="HW906" s="28"/>
      <c r="HX906" s="28"/>
      <c r="HY906" s="28"/>
      <c r="HZ906" s="28"/>
      <c r="IA906" s="28"/>
      <c r="IB906" s="28"/>
      <c r="IC906" s="28"/>
      <c r="ID906" s="28"/>
      <c r="IE906" s="28"/>
      <c r="IF906" s="28"/>
      <c r="IG906" s="28"/>
      <c r="IH906" s="28"/>
      <c r="II906" s="28"/>
      <c r="IJ906" s="28"/>
      <c r="IK906" s="28"/>
      <c r="IL906" s="28"/>
      <c r="IM906" s="28"/>
      <c r="IN906" s="28"/>
      <c r="IO906" s="28"/>
      <c r="IP906" s="28"/>
      <c r="IQ906" s="28"/>
      <c r="IR906" s="28"/>
    </row>
    <row r="907" spans="2:252" x14ac:dyDescent="0.25">
      <c r="B907" s="28"/>
      <c r="C907" s="28"/>
      <c r="D907" s="28"/>
      <c r="E907" s="28"/>
      <c r="F907" s="28"/>
      <c r="G907" s="28"/>
      <c r="H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c r="FL907" s="28"/>
      <c r="FM907" s="28"/>
      <c r="FN907" s="28"/>
      <c r="FO907" s="28"/>
      <c r="FP907" s="28"/>
      <c r="FQ907" s="28"/>
      <c r="FR907" s="28"/>
      <c r="FS907" s="28"/>
      <c r="FT907" s="28"/>
      <c r="FU907" s="28"/>
      <c r="FV907" s="28"/>
      <c r="FW907" s="28"/>
      <c r="FX907" s="28"/>
      <c r="FY907" s="28"/>
      <c r="FZ907" s="28"/>
      <c r="GA907" s="28"/>
      <c r="GB907" s="28"/>
      <c r="GC907" s="28"/>
      <c r="GD907" s="28"/>
      <c r="GE907" s="28"/>
      <c r="GF907" s="28"/>
      <c r="GG907" s="28"/>
      <c r="GH907" s="28"/>
      <c r="GI907" s="28"/>
      <c r="GJ907" s="28"/>
      <c r="GK907" s="28"/>
      <c r="GL907" s="28"/>
      <c r="GM907" s="28"/>
      <c r="GN907" s="28"/>
      <c r="GO907" s="28"/>
      <c r="GP907" s="28"/>
      <c r="GQ907" s="28"/>
      <c r="GR907" s="28"/>
      <c r="GS907" s="28"/>
      <c r="GT907" s="28"/>
      <c r="GU907" s="28"/>
      <c r="GV907" s="28"/>
      <c r="GW907" s="28"/>
      <c r="GX907" s="28"/>
      <c r="GY907" s="28"/>
      <c r="GZ907" s="28"/>
      <c r="HA907" s="28"/>
      <c r="HB907" s="28"/>
      <c r="HC907" s="28"/>
      <c r="HD907" s="28"/>
      <c r="HE907" s="28"/>
      <c r="HF907" s="28"/>
      <c r="HG907" s="28"/>
      <c r="HH907" s="28"/>
      <c r="HI907" s="28"/>
      <c r="HJ907" s="28"/>
      <c r="HK907" s="28"/>
      <c r="HL907" s="28"/>
      <c r="HM907" s="28"/>
      <c r="HN907" s="28"/>
      <c r="HO907" s="28"/>
      <c r="HP907" s="28"/>
      <c r="HQ907" s="28"/>
      <c r="HR907" s="28"/>
      <c r="HS907" s="28"/>
      <c r="HT907" s="28"/>
      <c r="HU907" s="28"/>
      <c r="HV907" s="28"/>
      <c r="HW907" s="28"/>
      <c r="HX907" s="28"/>
      <c r="HY907" s="28"/>
      <c r="HZ907" s="28"/>
      <c r="IA907" s="28"/>
      <c r="IB907" s="28"/>
      <c r="IC907" s="28"/>
      <c r="ID907" s="28"/>
      <c r="IE907" s="28"/>
      <c r="IF907" s="28"/>
      <c r="IG907" s="28"/>
      <c r="IH907" s="28"/>
      <c r="II907" s="28"/>
      <c r="IJ907" s="28"/>
      <c r="IK907" s="28"/>
      <c r="IL907" s="28"/>
      <c r="IM907" s="28"/>
      <c r="IN907" s="28"/>
      <c r="IO907" s="28"/>
      <c r="IP907" s="28"/>
      <c r="IQ907" s="28"/>
      <c r="IR907" s="28"/>
    </row>
    <row r="908" spans="2:252" x14ac:dyDescent="0.25">
      <c r="B908" s="28"/>
      <c r="C908" s="28"/>
      <c r="D908" s="28"/>
      <c r="E908" s="28"/>
      <c r="F908" s="28"/>
      <c r="G908" s="28"/>
      <c r="H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c r="FL908" s="28"/>
      <c r="FM908" s="28"/>
      <c r="FN908" s="28"/>
      <c r="FO908" s="28"/>
      <c r="FP908" s="28"/>
      <c r="FQ908" s="28"/>
      <c r="FR908" s="28"/>
      <c r="FS908" s="28"/>
      <c r="FT908" s="28"/>
      <c r="FU908" s="28"/>
      <c r="FV908" s="28"/>
      <c r="FW908" s="28"/>
      <c r="FX908" s="28"/>
      <c r="FY908" s="28"/>
      <c r="FZ908" s="28"/>
      <c r="GA908" s="28"/>
      <c r="GB908" s="28"/>
      <c r="GC908" s="28"/>
      <c r="GD908" s="28"/>
      <c r="GE908" s="28"/>
      <c r="GF908" s="28"/>
      <c r="GG908" s="28"/>
      <c r="GH908" s="28"/>
      <c r="GI908" s="28"/>
      <c r="GJ908" s="28"/>
      <c r="GK908" s="28"/>
      <c r="GL908" s="28"/>
      <c r="GM908" s="28"/>
      <c r="GN908" s="28"/>
      <c r="GO908" s="28"/>
      <c r="GP908" s="28"/>
      <c r="GQ908" s="28"/>
      <c r="GR908" s="28"/>
      <c r="GS908" s="28"/>
      <c r="GT908" s="28"/>
      <c r="GU908" s="28"/>
      <c r="GV908" s="28"/>
      <c r="GW908" s="28"/>
      <c r="GX908" s="28"/>
      <c r="GY908" s="28"/>
      <c r="GZ908" s="28"/>
      <c r="HA908" s="28"/>
      <c r="HB908" s="28"/>
      <c r="HC908" s="28"/>
      <c r="HD908" s="28"/>
      <c r="HE908" s="28"/>
      <c r="HF908" s="28"/>
      <c r="HG908" s="28"/>
      <c r="HH908" s="28"/>
      <c r="HI908" s="28"/>
      <c r="HJ908" s="28"/>
      <c r="HK908" s="28"/>
      <c r="HL908" s="28"/>
      <c r="HM908" s="28"/>
      <c r="HN908" s="28"/>
      <c r="HO908" s="28"/>
      <c r="HP908" s="28"/>
      <c r="HQ908" s="28"/>
      <c r="HR908" s="28"/>
      <c r="HS908" s="28"/>
      <c r="HT908" s="28"/>
      <c r="HU908" s="28"/>
      <c r="HV908" s="28"/>
      <c r="HW908" s="28"/>
      <c r="HX908" s="28"/>
      <c r="HY908" s="28"/>
      <c r="HZ908" s="28"/>
      <c r="IA908" s="28"/>
      <c r="IB908" s="28"/>
      <c r="IC908" s="28"/>
      <c r="ID908" s="28"/>
      <c r="IE908" s="28"/>
      <c r="IF908" s="28"/>
      <c r="IG908" s="28"/>
      <c r="IH908" s="28"/>
      <c r="II908" s="28"/>
      <c r="IJ908" s="28"/>
      <c r="IK908" s="28"/>
      <c r="IL908" s="28"/>
      <c r="IM908" s="28"/>
      <c r="IN908" s="28"/>
      <c r="IO908" s="28"/>
      <c r="IP908" s="28"/>
      <c r="IQ908" s="28"/>
      <c r="IR908" s="28"/>
    </row>
    <row r="909" spans="2:252" x14ac:dyDescent="0.25">
      <c r="B909" s="28"/>
      <c r="C909" s="28"/>
      <c r="D909" s="28"/>
      <c r="E909" s="28"/>
      <c r="F909" s="28"/>
      <c r="G909" s="28"/>
      <c r="H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c r="FL909" s="28"/>
      <c r="FM909" s="28"/>
      <c r="FN909" s="28"/>
      <c r="FO909" s="28"/>
      <c r="FP909" s="28"/>
      <c r="FQ909" s="28"/>
      <c r="FR909" s="28"/>
      <c r="FS909" s="28"/>
      <c r="FT909" s="28"/>
      <c r="FU909" s="28"/>
      <c r="FV909" s="28"/>
      <c r="FW909" s="28"/>
      <c r="FX909" s="28"/>
      <c r="FY909" s="28"/>
      <c r="FZ909" s="28"/>
      <c r="GA909" s="28"/>
      <c r="GB909" s="28"/>
      <c r="GC909" s="28"/>
      <c r="GD909" s="28"/>
      <c r="GE909" s="28"/>
      <c r="GF909" s="28"/>
      <c r="GG909" s="28"/>
      <c r="GH909" s="28"/>
      <c r="GI909" s="28"/>
      <c r="GJ909" s="28"/>
      <c r="GK909" s="28"/>
      <c r="GL909" s="28"/>
      <c r="GM909" s="28"/>
      <c r="GN909" s="28"/>
      <c r="GO909" s="28"/>
      <c r="GP909" s="28"/>
      <c r="GQ909" s="28"/>
      <c r="GR909" s="28"/>
      <c r="GS909" s="28"/>
      <c r="GT909" s="28"/>
      <c r="GU909" s="28"/>
      <c r="GV909" s="28"/>
      <c r="GW909" s="28"/>
      <c r="GX909" s="28"/>
      <c r="GY909" s="28"/>
      <c r="GZ909" s="28"/>
      <c r="HA909" s="28"/>
      <c r="HB909" s="28"/>
      <c r="HC909" s="28"/>
      <c r="HD909" s="28"/>
      <c r="HE909" s="28"/>
      <c r="HF909" s="28"/>
      <c r="HG909" s="28"/>
      <c r="HH909" s="28"/>
      <c r="HI909" s="28"/>
      <c r="HJ909" s="28"/>
      <c r="HK909" s="28"/>
      <c r="HL909" s="28"/>
      <c r="HM909" s="28"/>
      <c r="HN909" s="28"/>
      <c r="HO909" s="28"/>
      <c r="HP909" s="28"/>
      <c r="HQ909" s="28"/>
      <c r="HR909" s="28"/>
      <c r="HS909" s="28"/>
      <c r="HT909" s="28"/>
      <c r="HU909" s="28"/>
      <c r="HV909" s="28"/>
      <c r="HW909" s="28"/>
      <c r="HX909" s="28"/>
      <c r="HY909" s="28"/>
      <c r="HZ909" s="28"/>
      <c r="IA909" s="28"/>
      <c r="IB909" s="28"/>
      <c r="IC909" s="28"/>
      <c r="ID909" s="28"/>
      <c r="IE909" s="28"/>
      <c r="IF909" s="28"/>
      <c r="IG909" s="28"/>
      <c r="IH909" s="28"/>
      <c r="II909" s="28"/>
      <c r="IJ909" s="28"/>
      <c r="IK909" s="28"/>
      <c r="IL909" s="28"/>
      <c r="IM909" s="28"/>
      <c r="IN909" s="28"/>
      <c r="IO909" s="28"/>
      <c r="IP909" s="28"/>
      <c r="IQ909" s="28"/>
      <c r="IR909" s="28"/>
    </row>
    <row r="910" spans="2:252" x14ac:dyDescent="0.25">
      <c r="B910" s="28"/>
      <c r="C910" s="28"/>
      <c r="D910" s="28"/>
      <c r="E910" s="28"/>
      <c r="F910" s="28"/>
      <c r="G910" s="28"/>
      <c r="H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c r="FL910" s="28"/>
      <c r="FM910" s="28"/>
      <c r="FN910" s="28"/>
      <c r="FO910" s="28"/>
      <c r="FP910" s="28"/>
      <c r="FQ910" s="28"/>
      <c r="FR910" s="28"/>
      <c r="FS910" s="28"/>
      <c r="FT910" s="28"/>
      <c r="FU910" s="28"/>
      <c r="FV910" s="28"/>
      <c r="FW910" s="28"/>
      <c r="FX910" s="28"/>
      <c r="FY910" s="28"/>
      <c r="FZ910" s="28"/>
      <c r="GA910" s="28"/>
      <c r="GB910" s="28"/>
      <c r="GC910" s="28"/>
      <c r="GD910" s="28"/>
      <c r="GE910" s="28"/>
      <c r="GF910" s="28"/>
      <c r="GG910" s="28"/>
      <c r="GH910" s="28"/>
      <c r="GI910" s="28"/>
      <c r="GJ910" s="28"/>
      <c r="GK910" s="28"/>
      <c r="GL910" s="28"/>
      <c r="GM910" s="28"/>
      <c r="GN910" s="28"/>
      <c r="GO910" s="28"/>
      <c r="GP910" s="28"/>
      <c r="GQ910" s="28"/>
      <c r="GR910" s="28"/>
      <c r="GS910" s="28"/>
      <c r="GT910" s="28"/>
      <c r="GU910" s="28"/>
      <c r="GV910" s="28"/>
      <c r="GW910" s="28"/>
      <c r="GX910" s="28"/>
      <c r="GY910" s="28"/>
      <c r="GZ910" s="28"/>
      <c r="HA910" s="28"/>
      <c r="HB910" s="28"/>
      <c r="HC910" s="28"/>
      <c r="HD910" s="28"/>
      <c r="HE910" s="28"/>
      <c r="HF910" s="28"/>
      <c r="HG910" s="28"/>
      <c r="HH910" s="28"/>
      <c r="HI910" s="28"/>
      <c r="HJ910" s="28"/>
      <c r="HK910" s="28"/>
      <c r="HL910" s="28"/>
      <c r="HM910" s="28"/>
      <c r="HN910" s="28"/>
      <c r="HO910" s="28"/>
      <c r="HP910" s="28"/>
      <c r="HQ910" s="28"/>
      <c r="HR910" s="28"/>
      <c r="HS910" s="28"/>
      <c r="HT910" s="28"/>
      <c r="HU910" s="28"/>
      <c r="HV910" s="28"/>
      <c r="HW910" s="28"/>
      <c r="HX910" s="28"/>
      <c r="HY910" s="28"/>
      <c r="HZ910" s="28"/>
      <c r="IA910" s="28"/>
      <c r="IB910" s="28"/>
      <c r="IC910" s="28"/>
      <c r="ID910" s="28"/>
      <c r="IE910" s="28"/>
      <c r="IF910" s="28"/>
      <c r="IG910" s="28"/>
      <c r="IH910" s="28"/>
      <c r="II910" s="28"/>
      <c r="IJ910" s="28"/>
      <c r="IK910" s="28"/>
      <c r="IL910" s="28"/>
      <c r="IM910" s="28"/>
      <c r="IN910" s="28"/>
      <c r="IO910" s="28"/>
      <c r="IP910" s="28"/>
      <c r="IQ910" s="28"/>
      <c r="IR910" s="28"/>
    </row>
    <row r="911" spans="2:252" x14ac:dyDescent="0.25">
      <c r="B911" s="28"/>
      <c r="C911" s="28"/>
      <c r="D911" s="28"/>
      <c r="E911" s="28"/>
      <c r="F911" s="28"/>
      <c r="G911" s="28"/>
      <c r="H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c r="FL911" s="28"/>
      <c r="FM911" s="28"/>
      <c r="FN911" s="28"/>
      <c r="FO911" s="28"/>
      <c r="FP911" s="28"/>
      <c r="FQ911" s="28"/>
      <c r="FR911" s="28"/>
      <c r="FS911" s="28"/>
      <c r="FT911" s="28"/>
      <c r="FU911" s="28"/>
      <c r="FV911" s="28"/>
      <c r="FW911" s="28"/>
      <c r="FX911" s="28"/>
      <c r="FY911" s="28"/>
      <c r="FZ911" s="28"/>
      <c r="GA911" s="28"/>
      <c r="GB911" s="28"/>
      <c r="GC911" s="28"/>
      <c r="GD911" s="28"/>
      <c r="GE911" s="28"/>
      <c r="GF911" s="28"/>
      <c r="GG911" s="28"/>
      <c r="GH911" s="28"/>
      <c r="GI911" s="28"/>
      <c r="GJ911" s="28"/>
      <c r="GK911" s="28"/>
      <c r="GL911" s="28"/>
      <c r="GM911" s="28"/>
      <c r="GN911" s="28"/>
      <c r="GO911" s="28"/>
      <c r="GP911" s="28"/>
      <c r="GQ911" s="28"/>
      <c r="GR911" s="28"/>
      <c r="GS911" s="28"/>
      <c r="GT911" s="28"/>
      <c r="GU911" s="28"/>
      <c r="GV911" s="28"/>
      <c r="GW911" s="28"/>
      <c r="GX911" s="28"/>
      <c r="GY911" s="28"/>
      <c r="GZ911" s="28"/>
      <c r="HA911" s="28"/>
      <c r="HB911" s="28"/>
      <c r="HC911" s="28"/>
      <c r="HD911" s="28"/>
      <c r="HE911" s="28"/>
      <c r="HF911" s="28"/>
      <c r="HG911" s="28"/>
      <c r="HH911" s="28"/>
      <c r="HI911" s="28"/>
      <c r="HJ911" s="28"/>
      <c r="HK911" s="28"/>
      <c r="HL911" s="28"/>
      <c r="HM911" s="28"/>
      <c r="HN911" s="28"/>
      <c r="HO911" s="28"/>
      <c r="HP911" s="28"/>
      <c r="HQ911" s="28"/>
      <c r="HR911" s="28"/>
      <c r="HS911" s="28"/>
      <c r="HT911" s="28"/>
      <c r="HU911" s="28"/>
      <c r="HV911" s="28"/>
      <c r="HW911" s="28"/>
      <c r="HX911" s="28"/>
      <c r="HY911" s="28"/>
      <c r="HZ911" s="28"/>
      <c r="IA911" s="28"/>
      <c r="IB911" s="28"/>
      <c r="IC911" s="28"/>
      <c r="ID911" s="28"/>
      <c r="IE911" s="28"/>
      <c r="IF911" s="28"/>
      <c r="IG911" s="28"/>
      <c r="IH911" s="28"/>
      <c r="II911" s="28"/>
      <c r="IJ911" s="28"/>
      <c r="IK911" s="28"/>
      <c r="IL911" s="28"/>
      <c r="IM911" s="28"/>
      <c r="IN911" s="28"/>
      <c r="IO911" s="28"/>
      <c r="IP911" s="28"/>
      <c r="IQ911" s="28"/>
      <c r="IR911" s="28"/>
    </row>
    <row r="912" spans="2:252" x14ac:dyDescent="0.25">
      <c r="B912" s="28"/>
      <c r="C912" s="28"/>
      <c r="D912" s="28"/>
      <c r="E912" s="28"/>
      <c r="F912" s="28"/>
      <c r="G912" s="28"/>
      <c r="H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c r="FL912" s="28"/>
      <c r="FM912" s="28"/>
      <c r="FN912" s="28"/>
      <c r="FO912" s="28"/>
      <c r="FP912" s="28"/>
      <c r="FQ912" s="28"/>
      <c r="FR912" s="28"/>
      <c r="FS912" s="28"/>
      <c r="FT912" s="28"/>
      <c r="FU912" s="28"/>
      <c r="FV912" s="28"/>
      <c r="FW912" s="28"/>
      <c r="FX912" s="28"/>
      <c r="FY912" s="28"/>
      <c r="FZ912" s="28"/>
      <c r="GA912" s="28"/>
      <c r="GB912" s="28"/>
      <c r="GC912" s="28"/>
      <c r="GD912" s="28"/>
      <c r="GE912" s="28"/>
      <c r="GF912" s="28"/>
      <c r="GG912" s="28"/>
      <c r="GH912" s="28"/>
      <c r="GI912" s="28"/>
      <c r="GJ912" s="28"/>
      <c r="GK912" s="28"/>
      <c r="GL912" s="28"/>
      <c r="GM912" s="28"/>
      <c r="GN912" s="28"/>
      <c r="GO912" s="28"/>
      <c r="GP912" s="28"/>
      <c r="GQ912" s="28"/>
      <c r="GR912" s="28"/>
      <c r="GS912" s="28"/>
      <c r="GT912" s="28"/>
      <c r="GU912" s="28"/>
      <c r="GV912" s="28"/>
      <c r="GW912" s="28"/>
      <c r="GX912" s="28"/>
      <c r="GY912" s="28"/>
      <c r="GZ912" s="28"/>
      <c r="HA912" s="28"/>
      <c r="HB912" s="28"/>
      <c r="HC912" s="28"/>
      <c r="HD912" s="28"/>
      <c r="HE912" s="28"/>
      <c r="HF912" s="28"/>
      <c r="HG912" s="28"/>
      <c r="HH912" s="28"/>
      <c r="HI912" s="28"/>
      <c r="HJ912" s="28"/>
      <c r="HK912" s="28"/>
      <c r="HL912" s="28"/>
      <c r="HM912" s="28"/>
      <c r="HN912" s="28"/>
      <c r="HO912" s="28"/>
      <c r="HP912" s="28"/>
      <c r="HQ912" s="28"/>
      <c r="HR912" s="28"/>
      <c r="HS912" s="28"/>
      <c r="HT912" s="28"/>
      <c r="HU912" s="28"/>
      <c r="HV912" s="28"/>
      <c r="HW912" s="28"/>
      <c r="HX912" s="28"/>
      <c r="HY912" s="28"/>
      <c r="HZ912" s="28"/>
      <c r="IA912" s="28"/>
      <c r="IB912" s="28"/>
      <c r="IC912" s="28"/>
      <c r="ID912" s="28"/>
      <c r="IE912" s="28"/>
      <c r="IF912" s="28"/>
      <c r="IG912" s="28"/>
      <c r="IH912" s="28"/>
      <c r="II912" s="28"/>
      <c r="IJ912" s="28"/>
      <c r="IK912" s="28"/>
      <c r="IL912" s="28"/>
      <c r="IM912" s="28"/>
      <c r="IN912" s="28"/>
      <c r="IO912" s="28"/>
      <c r="IP912" s="28"/>
      <c r="IQ912" s="28"/>
      <c r="IR912" s="28"/>
    </row>
    <row r="913" spans="2:252" x14ac:dyDescent="0.25">
      <c r="B913" s="28"/>
      <c r="C913" s="28"/>
      <c r="D913" s="28"/>
      <c r="E913" s="28"/>
      <c r="F913" s="28"/>
      <c r="G913" s="28"/>
      <c r="H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c r="FL913" s="28"/>
      <c r="FM913" s="28"/>
      <c r="FN913" s="28"/>
      <c r="FO913" s="28"/>
      <c r="FP913" s="28"/>
      <c r="FQ913" s="28"/>
      <c r="FR913" s="28"/>
      <c r="FS913" s="28"/>
      <c r="FT913" s="28"/>
      <c r="FU913" s="28"/>
      <c r="FV913" s="28"/>
      <c r="FW913" s="28"/>
      <c r="FX913" s="28"/>
      <c r="FY913" s="28"/>
      <c r="FZ913" s="28"/>
      <c r="GA913" s="28"/>
      <c r="GB913" s="28"/>
      <c r="GC913" s="28"/>
      <c r="GD913" s="28"/>
      <c r="GE913" s="28"/>
      <c r="GF913" s="28"/>
      <c r="GG913" s="28"/>
      <c r="GH913" s="28"/>
      <c r="GI913" s="28"/>
      <c r="GJ913" s="28"/>
      <c r="GK913" s="28"/>
      <c r="GL913" s="28"/>
      <c r="GM913" s="28"/>
      <c r="GN913" s="28"/>
      <c r="GO913" s="28"/>
      <c r="GP913" s="28"/>
      <c r="GQ913" s="28"/>
      <c r="GR913" s="28"/>
      <c r="GS913" s="28"/>
      <c r="GT913" s="28"/>
      <c r="GU913" s="28"/>
      <c r="GV913" s="28"/>
      <c r="GW913" s="28"/>
      <c r="GX913" s="28"/>
      <c r="GY913" s="28"/>
      <c r="GZ913" s="28"/>
      <c r="HA913" s="28"/>
      <c r="HB913" s="28"/>
      <c r="HC913" s="28"/>
      <c r="HD913" s="28"/>
      <c r="HE913" s="28"/>
      <c r="HF913" s="28"/>
      <c r="HG913" s="28"/>
      <c r="HH913" s="28"/>
      <c r="HI913" s="28"/>
      <c r="HJ913" s="28"/>
      <c r="HK913" s="28"/>
      <c r="HL913" s="28"/>
      <c r="HM913" s="28"/>
      <c r="HN913" s="28"/>
      <c r="HO913" s="28"/>
      <c r="HP913" s="28"/>
      <c r="HQ913" s="28"/>
      <c r="HR913" s="28"/>
      <c r="HS913" s="28"/>
      <c r="HT913" s="28"/>
      <c r="HU913" s="28"/>
      <c r="HV913" s="28"/>
      <c r="HW913" s="28"/>
      <c r="HX913" s="28"/>
      <c r="HY913" s="28"/>
      <c r="HZ913" s="28"/>
      <c r="IA913" s="28"/>
      <c r="IB913" s="28"/>
      <c r="IC913" s="28"/>
      <c r="ID913" s="28"/>
      <c r="IE913" s="28"/>
      <c r="IF913" s="28"/>
      <c r="IG913" s="28"/>
      <c r="IH913" s="28"/>
      <c r="II913" s="28"/>
      <c r="IJ913" s="28"/>
      <c r="IK913" s="28"/>
      <c r="IL913" s="28"/>
      <c r="IM913" s="28"/>
      <c r="IN913" s="28"/>
      <c r="IO913" s="28"/>
      <c r="IP913" s="28"/>
      <c r="IQ913" s="28"/>
      <c r="IR913" s="28"/>
    </row>
    <row r="914" spans="2:252" x14ac:dyDescent="0.25">
      <c r="B914" s="28"/>
      <c r="C914" s="28"/>
      <c r="D914" s="28"/>
      <c r="E914" s="28"/>
      <c r="F914" s="28"/>
      <c r="G914" s="28"/>
      <c r="H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c r="FL914" s="28"/>
      <c r="FM914" s="28"/>
      <c r="FN914" s="28"/>
      <c r="FO914" s="28"/>
      <c r="FP914" s="28"/>
      <c r="FQ914" s="28"/>
      <c r="FR914" s="28"/>
      <c r="FS914" s="28"/>
      <c r="FT914" s="28"/>
      <c r="FU914" s="28"/>
      <c r="FV914" s="28"/>
      <c r="FW914" s="28"/>
      <c r="FX914" s="28"/>
      <c r="FY914" s="28"/>
      <c r="FZ914" s="28"/>
      <c r="GA914" s="28"/>
      <c r="GB914" s="28"/>
      <c r="GC914" s="28"/>
      <c r="GD914" s="28"/>
      <c r="GE914" s="28"/>
      <c r="GF914" s="28"/>
      <c r="GG914" s="28"/>
      <c r="GH914" s="28"/>
      <c r="GI914" s="28"/>
      <c r="GJ914" s="28"/>
      <c r="GK914" s="28"/>
      <c r="GL914" s="28"/>
      <c r="GM914" s="28"/>
      <c r="GN914" s="28"/>
      <c r="GO914" s="28"/>
      <c r="GP914" s="28"/>
      <c r="GQ914" s="28"/>
      <c r="GR914" s="28"/>
      <c r="GS914" s="28"/>
      <c r="GT914" s="28"/>
      <c r="GU914" s="28"/>
      <c r="GV914" s="28"/>
      <c r="GW914" s="28"/>
      <c r="GX914" s="28"/>
      <c r="GY914" s="28"/>
      <c r="GZ914" s="28"/>
      <c r="HA914" s="28"/>
      <c r="HB914" s="28"/>
      <c r="HC914" s="28"/>
      <c r="HD914" s="28"/>
      <c r="HE914" s="28"/>
      <c r="HF914" s="28"/>
      <c r="HG914" s="28"/>
      <c r="HH914" s="28"/>
      <c r="HI914" s="28"/>
      <c r="HJ914" s="28"/>
      <c r="HK914" s="28"/>
      <c r="HL914" s="28"/>
      <c r="HM914" s="28"/>
      <c r="HN914" s="28"/>
      <c r="HO914" s="28"/>
      <c r="HP914" s="28"/>
      <c r="HQ914" s="28"/>
      <c r="HR914" s="28"/>
      <c r="HS914" s="28"/>
      <c r="HT914" s="28"/>
      <c r="HU914" s="28"/>
      <c r="HV914" s="28"/>
      <c r="HW914" s="28"/>
      <c r="HX914" s="28"/>
      <c r="HY914" s="28"/>
      <c r="HZ914" s="28"/>
      <c r="IA914" s="28"/>
      <c r="IB914" s="28"/>
      <c r="IC914" s="28"/>
      <c r="ID914" s="28"/>
      <c r="IE914" s="28"/>
      <c r="IF914" s="28"/>
      <c r="IG914" s="28"/>
      <c r="IH914" s="28"/>
      <c r="II914" s="28"/>
      <c r="IJ914" s="28"/>
      <c r="IK914" s="28"/>
      <c r="IL914" s="28"/>
      <c r="IM914" s="28"/>
      <c r="IN914" s="28"/>
      <c r="IO914" s="28"/>
      <c r="IP914" s="28"/>
      <c r="IQ914" s="28"/>
      <c r="IR914" s="28"/>
    </row>
    <row r="915" spans="2:252" x14ac:dyDescent="0.25">
      <c r="B915" s="28"/>
      <c r="C915" s="28"/>
      <c r="D915" s="28"/>
      <c r="E915" s="28"/>
      <c r="F915" s="28"/>
      <c r="G915" s="28"/>
      <c r="H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c r="FL915" s="28"/>
      <c r="FM915" s="28"/>
      <c r="FN915" s="28"/>
      <c r="FO915" s="28"/>
      <c r="FP915" s="28"/>
      <c r="FQ915" s="28"/>
      <c r="FR915" s="28"/>
      <c r="FS915" s="28"/>
      <c r="FT915" s="28"/>
      <c r="FU915" s="28"/>
      <c r="FV915" s="28"/>
      <c r="FW915" s="28"/>
      <c r="FX915" s="28"/>
      <c r="FY915" s="28"/>
      <c r="FZ915" s="28"/>
      <c r="GA915" s="28"/>
      <c r="GB915" s="28"/>
      <c r="GC915" s="28"/>
      <c r="GD915" s="28"/>
      <c r="GE915" s="28"/>
      <c r="GF915" s="28"/>
      <c r="GG915" s="28"/>
      <c r="GH915" s="28"/>
      <c r="GI915" s="28"/>
      <c r="GJ915" s="28"/>
      <c r="GK915" s="28"/>
      <c r="GL915" s="28"/>
      <c r="GM915" s="28"/>
      <c r="GN915" s="28"/>
      <c r="GO915" s="28"/>
      <c r="GP915" s="28"/>
      <c r="GQ915" s="28"/>
      <c r="GR915" s="28"/>
      <c r="GS915" s="28"/>
      <c r="GT915" s="28"/>
      <c r="GU915" s="28"/>
      <c r="GV915" s="28"/>
      <c r="GW915" s="28"/>
      <c r="GX915" s="28"/>
      <c r="GY915" s="28"/>
      <c r="GZ915" s="28"/>
      <c r="HA915" s="28"/>
      <c r="HB915" s="28"/>
      <c r="HC915" s="28"/>
      <c r="HD915" s="28"/>
      <c r="HE915" s="28"/>
      <c r="HF915" s="28"/>
      <c r="HG915" s="28"/>
      <c r="HH915" s="28"/>
      <c r="HI915" s="28"/>
      <c r="HJ915" s="28"/>
      <c r="HK915" s="28"/>
      <c r="HL915" s="28"/>
      <c r="HM915" s="28"/>
      <c r="HN915" s="28"/>
      <c r="HO915" s="28"/>
      <c r="HP915" s="28"/>
      <c r="HQ915" s="28"/>
      <c r="HR915" s="28"/>
      <c r="HS915" s="28"/>
      <c r="HT915" s="28"/>
      <c r="HU915" s="28"/>
      <c r="HV915" s="28"/>
      <c r="HW915" s="28"/>
      <c r="HX915" s="28"/>
      <c r="HY915" s="28"/>
      <c r="HZ915" s="28"/>
      <c r="IA915" s="28"/>
      <c r="IB915" s="28"/>
      <c r="IC915" s="28"/>
      <c r="ID915" s="28"/>
      <c r="IE915" s="28"/>
      <c r="IF915" s="28"/>
      <c r="IG915" s="28"/>
      <c r="IH915" s="28"/>
      <c r="II915" s="28"/>
      <c r="IJ915" s="28"/>
      <c r="IK915" s="28"/>
      <c r="IL915" s="28"/>
      <c r="IM915" s="28"/>
      <c r="IN915" s="28"/>
      <c r="IO915" s="28"/>
      <c r="IP915" s="28"/>
      <c r="IQ915" s="28"/>
      <c r="IR915" s="28"/>
    </row>
    <row r="916" spans="2:252" x14ac:dyDescent="0.25">
      <c r="B916" s="28"/>
      <c r="C916" s="28"/>
      <c r="D916" s="28"/>
      <c r="E916" s="28"/>
      <c r="F916" s="28"/>
      <c r="G916" s="28"/>
      <c r="H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c r="FL916" s="28"/>
      <c r="FM916" s="28"/>
      <c r="FN916" s="28"/>
      <c r="FO916" s="28"/>
      <c r="FP916" s="28"/>
      <c r="FQ916" s="28"/>
      <c r="FR916" s="28"/>
      <c r="FS916" s="28"/>
      <c r="FT916" s="28"/>
      <c r="FU916" s="28"/>
      <c r="FV916" s="28"/>
      <c r="FW916" s="28"/>
      <c r="FX916" s="28"/>
      <c r="FY916" s="28"/>
      <c r="FZ916" s="28"/>
      <c r="GA916" s="28"/>
      <c r="GB916" s="28"/>
      <c r="GC916" s="28"/>
      <c r="GD916" s="28"/>
      <c r="GE916" s="28"/>
      <c r="GF916" s="28"/>
      <c r="GG916" s="28"/>
      <c r="GH916" s="28"/>
      <c r="GI916" s="28"/>
      <c r="GJ916" s="28"/>
      <c r="GK916" s="28"/>
      <c r="GL916" s="28"/>
      <c r="GM916" s="28"/>
      <c r="GN916" s="28"/>
      <c r="GO916" s="28"/>
      <c r="GP916" s="28"/>
      <c r="GQ916" s="28"/>
      <c r="GR916" s="28"/>
      <c r="GS916" s="28"/>
      <c r="GT916" s="28"/>
      <c r="GU916" s="28"/>
      <c r="GV916" s="28"/>
      <c r="GW916" s="28"/>
      <c r="GX916" s="28"/>
      <c r="GY916" s="28"/>
      <c r="GZ916" s="28"/>
      <c r="HA916" s="28"/>
      <c r="HB916" s="28"/>
      <c r="HC916" s="28"/>
      <c r="HD916" s="28"/>
      <c r="HE916" s="28"/>
      <c r="HF916" s="28"/>
      <c r="HG916" s="28"/>
      <c r="HH916" s="28"/>
      <c r="HI916" s="28"/>
      <c r="HJ916" s="28"/>
      <c r="HK916" s="28"/>
      <c r="HL916" s="28"/>
      <c r="HM916" s="28"/>
      <c r="HN916" s="28"/>
      <c r="HO916" s="28"/>
      <c r="HP916" s="28"/>
      <c r="HQ916" s="28"/>
      <c r="HR916" s="28"/>
      <c r="HS916" s="28"/>
      <c r="HT916" s="28"/>
      <c r="HU916" s="28"/>
      <c r="HV916" s="28"/>
      <c r="HW916" s="28"/>
      <c r="HX916" s="28"/>
      <c r="HY916" s="28"/>
      <c r="HZ916" s="28"/>
      <c r="IA916" s="28"/>
      <c r="IB916" s="28"/>
      <c r="IC916" s="28"/>
      <c r="ID916" s="28"/>
      <c r="IE916" s="28"/>
      <c r="IF916" s="28"/>
      <c r="IG916" s="28"/>
      <c r="IH916" s="28"/>
      <c r="II916" s="28"/>
      <c r="IJ916" s="28"/>
      <c r="IK916" s="28"/>
      <c r="IL916" s="28"/>
      <c r="IM916" s="28"/>
      <c r="IN916" s="28"/>
      <c r="IO916" s="28"/>
      <c r="IP916" s="28"/>
      <c r="IQ916" s="28"/>
      <c r="IR916" s="28"/>
    </row>
    <row r="917" spans="2:252" x14ac:dyDescent="0.25">
      <c r="B917" s="28"/>
      <c r="C917" s="28"/>
      <c r="D917" s="28"/>
      <c r="E917" s="28"/>
      <c r="F917" s="28"/>
      <c r="G917" s="28"/>
      <c r="H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c r="FL917" s="28"/>
      <c r="FM917" s="28"/>
      <c r="FN917" s="28"/>
      <c r="FO917" s="28"/>
      <c r="FP917" s="28"/>
      <c r="FQ917" s="28"/>
      <c r="FR917" s="28"/>
      <c r="FS917" s="28"/>
      <c r="FT917" s="28"/>
      <c r="FU917" s="28"/>
      <c r="FV917" s="28"/>
      <c r="FW917" s="28"/>
      <c r="FX917" s="28"/>
      <c r="FY917" s="28"/>
      <c r="FZ917" s="28"/>
      <c r="GA917" s="28"/>
      <c r="GB917" s="28"/>
      <c r="GC917" s="28"/>
      <c r="GD917" s="28"/>
      <c r="GE917" s="28"/>
      <c r="GF917" s="28"/>
      <c r="GG917" s="28"/>
      <c r="GH917" s="28"/>
      <c r="GI917" s="28"/>
      <c r="GJ917" s="28"/>
      <c r="GK917" s="28"/>
      <c r="GL917" s="28"/>
      <c r="GM917" s="28"/>
      <c r="GN917" s="28"/>
      <c r="GO917" s="28"/>
      <c r="GP917" s="28"/>
      <c r="GQ917" s="28"/>
      <c r="GR917" s="28"/>
      <c r="GS917" s="28"/>
      <c r="GT917" s="28"/>
      <c r="GU917" s="28"/>
      <c r="GV917" s="28"/>
      <c r="GW917" s="28"/>
      <c r="GX917" s="28"/>
      <c r="GY917" s="28"/>
      <c r="GZ917" s="28"/>
      <c r="HA917" s="28"/>
      <c r="HB917" s="28"/>
      <c r="HC917" s="28"/>
      <c r="HD917" s="28"/>
      <c r="HE917" s="28"/>
      <c r="HF917" s="28"/>
      <c r="HG917" s="28"/>
      <c r="HH917" s="28"/>
      <c r="HI917" s="28"/>
      <c r="HJ917" s="28"/>
      <c r="HK917" s="28"/>
      <c r="HL917" s="28"/>
      <c r="HM917" s="28"/>
      <c r="HN917" s="28"/>
      <c r="HO917" s="28"/>
      <c r="HP917" s="28"/>
      <c r="HQ917" s="28"/>
      <c r="HR917" s="28"/>
      <c r="HS917" s="28"/>
      <c r="HT917" s="28"/>
      <c r="HU917" s="28"/>
      <c r="HV917" s="28"/>
      <c r="HW917" s="28"/>
      <c r="HX917" s="28"/>
      <c r="HY917" s="28"/>
      <c r="HZ917" s="28"/>
      <c r="IA917" s="28"/>
      <c r="IB917" s="28"/>
      <c r="IC917" s="28"/>
      <c r="ID917" s="28"/>
      <c r="IE917" s="28"/>
      <c r="IF917" s="28"/>
      <c r="IG917" s="28"/>
      <c r="IH917" s="28"/>
      <c r="II917" s="28"/>
      <c r="IJ917" s="28"/>
      <c r="IK917" s="28"/>
      <c r="IL917" s="28"/>
      <c r="IM917" s="28"/>
      <c r="IN917" s="28"/>
      <c r="IO917" s="28"/>
      <c r="IP917" s="28"/>
      <c r="IQ917" s="28"/>
      <c r="IR917" s="28"/>
    </row>
    <row r="918" spans="2:252" x14ac:dyDescent="0.25">
      <c r="B918" s="28"/>
      <c r="C918" s="28"/>
      <c r="D918" s="28"/>
      <c r="E918" s="28"/>
      <c r="F918" s="28"/>
      <c r="G918" s="28"/>
      <c r="H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c r="FL918" s="28"/>
      <c r="FM918" s="28"/>
      <c r="FN918" s="28"/>
      <c r="FO918" s="28"/>
      <c r="FP918" s="28"/>
      <c r="FQ918" s="28"/>
      <c r="FR918" s="28"/>
      <c r="FS918" s="28"/>
      <c r="FT918" s="28"/>
      <c r="FU918" s="28"/>
      <c r="FV918" s="28"/>
      <c r="FW918" s="28"/>
      <c r="FX918" s="28"/>
      <c r="FY918" s="28"/>
      <c r="FZ918" s="28"/>
      <c r="GA918" s="28"/>
      <c r="GB918" s="28"/>
      <c r="GC918" s="28"/>
      <c r="GD918" s="28"/>
      <c r="GE918" s="28"/>
      <c r="GF918" s="28"/>
      <c r="GG918" s="28"/>
      <c r="GH918" s="28"/>
      <c r="GI918" s="28"/>
      <c r="GJ918" s="28"/>
      <c r="GK918" s="28"/>
      <c r="GL918" s="28"/>
      <c r="GM918" s="28"/>
      <c r="GN918" s="28"/>
      <c r="GO918" s="28"/>
      <c r="GP918" s="28"/>
      <c r="GQ918" s="28"/>
      <c r="GR918" s="28"/>
      <c r="GS918" s="28"/>
      <c r="GT918" s="28"/>
      <c r="GU918" s="28"/>
      <c r="GV918" s="28"/>
      <c r="GW918" s="28"/>
      <c r="GX918" s="28"/>
      <c r="GY918" s="28"/>
      <c r="GZ918" s="28"/>
      <c r="HA918" s="28"/>
      <c r="HB918" s="28"/>
      <c r="HC918" s="28"/>
      <c r="HD918" s="28"/>
      <c r="HE918" s="28"/>
      <c r="HF918" s="28"/>
      <c r="HG918" s="28"/>
      <c r="HH918" s="28"/>
      <c r="HI918" s="28"/>
      <c r="HJ918" s="28"/>
      <c r="HK918" s="28"/>
      <c r="HL918" s="28"/>
      <c r="HM918" s="28"/>
      <c r="HN918" s="28"/>
      <c r="HO918" s="28"/>
      <c r="HP918" s="28"/>
      <c r="HQ918" s="28"/>
      <c r="HR918" s="28"/>
      <c r="HS918" s="28"/>
      <c r="HT918" s="28"/>
      <c r="HU918" s="28"/>
      <c r="HV918" s="28"/>
      <c r="HW918" s="28"/>
      <c r="HX918" s="28"/>
      <c r="HY918" s="28"/>
      <c r="HZ918" s="28"/>
      <c r="IA918" s="28"/>
      <c r="IB918" s="28"/>
      <c r="IC918" s="28"/>
      <c r="ID918" s="28"/>
      <c r="IE918" s="28"/>
      <c r="IF918" s="28"/>
      <c r="IG918" s="28"/>
      <c r="IH918" s="28"/>
      <c r="II918" s="28"/>
      <c r="IJ918" s="28"/>
      <c r="IK918" s="28"/>
      <c r="IL918" s="28"/>
      <c r="IM918" s="28"/>
      <c r="IN918" s="28"/>
      <c r="IO918" s="28"/>
      <c r="IP918" s="28"/>
      <c r="IQ918" s="28"/>
      <c r="IR918" s="28"/>
    </row>
    <row r="919" spans="2:252" x14ac:dyDescent="0.25">
      <c r="B919" s="28"/>
      <c r="C919" s="28"/>
      <c r="D919" s="28"/>
      <c r="E919" s="28"/>
      <c r="F919" s="28"/>
      <c r="G919" s="28"/>
      <c r="H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c r="FL919" s="28"/>
      <c r="FM919" s="28"/>
      <c r="FN919" s="28"/>
      <c r="FO919" s="28"/>
      <c r="FP919" s="28"/>
      <c r="FQ919" s="28"/>
      <c r="FR919" s="28"/>
      <c r="FS919" s="28"/>
      <c r="FT919" s="28"/>
      <c r="FU919" s="28"/>
      <c r="FV919" s="28"/>
      <c r="FW919" s="28"/>
      <c r="FX919" s="28"/>
      <c r="FY919" s="28"/>
      <c r="FZ919" s="28"/>
      <c r="GA919" s="28"/>
      <c r="GB919" s="28"/>
      <c r="GC919" s="28"/>
      <c r="GD919" s="28"/>
      <c r="GE919" s="28"/>
      <c r="GF919" s="28"/>
      <c r="GG919" s="28"/>
      <c r="GH919" s="28"/>
      <c r="GI919" s="28"/>
      <c r="GJ919" s="28"/>
      <c r="GK919" s="28"/>
      <c r="GL919" s="28"/>
      <c r="GM919" s="28"/>
      <c r="GN919" s="28"/>
      <c r="GO919" s="28"/>
      <c r="GP919" s="28"/>
      <c r="GQ919" s="28"/>
      <c r="GR919" s="28"/>
      <c r="GS919" s="28"/>
      <c r="GT919" s="28"/>
      <c r="GU919" s="28"/>
      <c r="GV919" s="28"/>
      <c r="GW919" s="28"/>
      <c r="GX919" s="28"/>
      <c r="GY919" s="28"/>
      <c r="GZ919" s="28"/>
      <c r="HA919" s="28"/>
      <c r="HB919" s="28"/>
      <c r="HC919" s="28"/>
      <c r="HD919" s="28"/>
      <c r="HE919" s="28"/>
      <c r="HF919" s="28"/>
      <c r="HG919" s="28"/>
      <c r="HH919" s="28"/>
      <c r="HI919" s="28"/>
      <c r="HJ919" s="28"/>
      <c r="HK919" s="28"/>
      <c r="HL919" s="28"/>
      <c r="HM919" s="28"/>
      <c r="HN919" s="28"/>
      <c r="HO919" s="28"/>
      <c r="HP919" s="28"/>
      <c r="HQ919" s="28"/>
      <c r="HR919" s="28"/>
      <c r="HS919" s="28"/>
      <c r="HT919" s="28"/>
      <c r="HU919" s="28"/>
      <c r="HV919" s="28"/>
      <c r="HW919" s="28"/>
      <c r="HX919" s="28"/>
      <c r="HY919" s="28"/>
      <c r="HZ919" s="28"/>
      <c r="IA919" s="28"/>
      <c r="IB919" s="28"/>
      <c r="IC919" s="28"/>
      <c r="ID919" s="28"/>
      <c r="IE919" s="28"/>
      <c r="IF919" s="28"/>
      <c r="IG919" s="28"/>
      <c r="IH919" s="28"/>
      <c r="II919" s="28"/>
      <c r="IJ919" s="28"/>
      <c r="IK919" s="28"/>
      <c r="IL919" s="28"/>
      <c r="IM919" s="28"/>
      <c r="IN919" s="28"/>
      <c r="IO919" s="28"/>
      <c r="IP919" s="28"/>
      <c r="IQ919" s="28"/>
      <c r="IR919" s="28"/>
    </row>
    <row r="920" spans="2:252" x14ac:dyDescent="0.25">
      <c r="B920" s="28"/>
      <c r="C920" s="28"/>
      <c r="D920" s="28"/>
      <c r="E920" s="28"/>
      <c r="F920" s="28"/>
      <c r="G920" s="28"/>
      <c r="H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c r="FL920" s="28"/>
      <c r="FM920" s="28"/>
      <c r="FN920" s="28"/>
      <c r="FO920" s="28"/>
      <c r="FP920" s="28"/>
      <c r="FQ920" s="28"/>
      <c r="FR920" s="28"/>
      <c r="FS920" s="28"/>
      <c r="FT920" s="28"/>
      <c r="FU920" s="28"/>
      <c r="FV920" s="28"/>
      <c r="FW920" s="28"/>
      <c r="FX920" s="28"/>
      <c r="FY920" s="28"/>
      <c r="FZ920" s="28"/>
      <c r="GA920" s="28"/>
      <c r="GB920" s="28"/>
      <c r="GC920" s="28"/>
      <c r="GD920" s="28"/>
      <c r="GE920" s="28"/>
      <c r="GF920" s="28"/>
      <c r="GG920" s="28"/>
      <c r="GH920" s="28"/>
      <c r="GI920" s="28"/>
      <c r="GJ920" s="28"/>
      <c r="GK920" s="28"/>
      <c r="GL920" s="28"/>
      <c r="GM920" s="28"/>
      <c r="GN920" s="28"/>
      <c r="GO920" s="28"/>
      <c r="GP920" s="28"/>
      <c r="GQ920" s="28"/>
      <c r="GR920" s="28"/>
      <c r="GS920" s="28"/>
      <c r="GT920" s="28"/>
      <c r="GU920" s="28"/>
      <c r="GV920" s="28"/>
      <c r="GW920" s="28"/>
      <c r="GX920" s="28"/>
      <c r="GY920" s="28"/>
      <c r="GZ920" s="28"/>
      <c r="HA920" s="28"/>
      <c r="HB920" s="28"/>
      <c r="HC920" s="28"/>
      <c r="HD920" s="28"/>
      <c r="HE920" s="28"/>
      <c r="HF920" s="28"/>
      <c r="HG920" s="28"/>
      <c r="HH920" s="28"/>
      <c r="HI920" s="28"/>
      <c r="HJ920" s="28"/>
      <c r="HK920" s="28"/>
      <c r="HL920" s="28"/>
      <c r="HM920" s="28"/>
      <c r="HN920" s="28"/>
      <c r="HO920" s="28"/>
      <c r="HP920" s="28"/>
      <c r="HQ920" s="28"/>
      <c r="HR920" s="28"/>
      <c r="HS920" s="28"/>
      <c r="HT920" s="28"/>
      <c r="HU920" s="28"/>
      <c r="HV920" s="28"/>
      <c r="HW920" s="28"/>
      <c r="HX920" s="28"/>
      <c r="HY920" s="28"/>
      <c r="HZ920" s="28"/>
      <c r="IA920" s="28"/>
      <c r="IB920" s="28"/>
      <c r="IC920" s="28"/>
      <c r="ID920" s="28"/>
      <c r="IE920" s="28"/>
      <c r="IF920" s="28"/>
      <c r="IG920" s="28"/>
      <c r="IH920" s="28"/>
      <c r="II920" s="28"/>
      <c r="IJ920" s="28"/>
      <c r="IK920" s="28"/>
      <c r="IL920" s="28"/>
      <c r="IM920" s="28"/>
      <c r="IN920" s="28"/>
      <c r="IO920" s="28"/>
      <c r="IP920" s="28"/>
      <c r="IQ920" s="28"/>
      <c r="IR920" s="28"/>
    </row>
    <row r="921" spans="2:252" x14ac:dyDescent="0.25">
      <c r="B921" s="28"/>
      <c r="C921" s="28"/>
      <c r="D921" s="28"/>
      <c r="E921" s="28"/>
      <c r="F921" s="28"/>
      <c r="G921" s="28"/>
      <c r="H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c r="FL921" s="28"/>
      <c r="FM921" s="28"/>
      <c r="FN921" s="28"/>
      <c r="FO921" s="28"/>
      <c r="FP921" s="28"/>
      <c r="FQ921" s="28"/>
      <c r="FR921" s="28"/>
      <c r="FS921" s="28"/>
      <c r="FT921" s="28"/>
      <c r="FU921" s="28"/>
      <c r="FV921" s="28"/>
      <c r="FW921" s="28"/>
      <c r="FX921" s="28"/>
      <c r="FY921" s="28"/>
      <c r="FZ921" s="28"/>
      <c r="GA921" s="28"/>
      <c r="GB921" s="28"/>
      <c r="GC921" s="28"/>
      <c r="GD921" s="28"/>
      <c r="GE921" s="28"/>
      <c r="GF921" s="28"/>
      <c r="GG921" s="28"/>
      <c r="GH921" s="28"/>
      <c r="GI921" s="28"/>
      <c r="GJ921" s="28"/>
      <c r="GK921" s="28"/>
      <c r="GL921" s="28"/>
      <c r="GM921" s="28"/>
      <c r="GN921" s="28"/>
      <c r="GO921" s="28"/>
      <c r="GP921" s="28"/>
      <c r="GQ921" s="28"/>
      <c r="GR921" s="28"/>
      <c r="GS921" s="28"/>
      <c r="GT921" s="28"/>
      <c r="GU921" s="28"/>
      <c r="GV921" s="28"/>
      <c r="GW921" s="28"/>
      <c r="GX921" s="28"/>
      <c r="GY921" s="28"/>
      <c r="GZ921" s="28"/>
      <c r="HA921" s="28"/>
      <c r="HB921" s="28"/>
      <c r="HC921" s="28"/>
      <c r="HD921" s="28"/>
      <c r="HE921" s="28"/>
      <c r="HF921" s="28"/>
      <c r="HG921" s="28"/>
      <c r="HH921" s="28"/>
      <c r="HI921" s="28"/>
      <c r="HJ921" s="28"/>
      <c r="HK921" s="28"/>
      <c r="HL921" s="28"/>
      <c r="HM921" s="28"/>
      <c r="HN921" s="28"/>
      <c r="HO921" s="28"/>
      <c r="HP921" s="28"/>
      <c r="HQ921" s="28"/>
      <c r="HR921" s="28"/>
      <c r="HS921" s="28"/>
      <c r="HT921" s="28"/>
      <c r="HU921" s="28"/>
      <c r="HV921" s="28"/>
      <c r="HW921" s="28"/>
      <c r="HX921" s="28"/>
      <c r="HY921" s="28"/>
      <c r="HZ921" s="28"/>
      <c r="IA921" s="28"/>
      <c r="IB921" s="28"/>
      <c r="IC921" s="28"/>
      <c r="ID921" s="28"/>
      <c r="IE921" s="28"/>
      <c r="IF921" s="28"/>
      <c r="IG921" s="28"/>
      <c r="IH921" s="28"/>
      <c r="II921" s="28"/>
      <c r="IJ921" s="28"/>
      <c r="IK921" s="28"/>
      <c r="IL921" s="28"/>
      <c r="IM921" s="28"/>
      <c r="IN921" s="28"/>
      <c r="IO921" s="28"/>
      <c r="IP921" s="28"/>
      <c r="IQ921" s="28"/>
      <c r="IR921" s="28"/>
    </row>
    <row r="922" spans="2:252" x14ac:dyDescent="0.25">
      <c r="B922" s="28"/>
      <c r="C922" s="28"/>
      <c r="D922" s="28"/>
      <c r="E922" s="28"/>
      <c r="F922" s="28"/>
      <c r="G922" s="28"/>
      <c r="H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c r="FL922" s="28"/>
      <c r="FM922" s="28"/>
      <c r="FN922" s="28"/>
      <c r="FO922" s="28"/>
      <c r="FP922" s="28"/>
      <c r="FQ922" s="28"/>
      <c r="FR922" s="28"/>
      <c r="FS922" s="28"/>
      <c r="FT922" s="28"/>
      <c r="FU922" s="28"/>
      <c r="FV922" s="28"/>
      <c r="FW922" s="28"/>
      <c r="FX922" s="28"/>
      <c r="FY922" s="28"/>
      <c r="FZ922" s="28"/>
      <c r="GA922" s="28"/>
      <c r="GB922" s="28"/>
      <c r="GC922" s="28"/>
      <c r="GD922" s="28"/>
      <c r="GE922" s="28"/>
      <c r="GF922" s="28"/>
      <c r="GG922" s="28"/>
      <c r="GH922" s="28"/>
      <c r="GI922" s="28"/>
      <c r="GJ922" s="28"/>
      <c r="GK922" s="28"/>
      <c r="GL922" s="28"/>
      <c r="GM922" s="28"/>
      <c r="GN922" s="28"/>
      <c r="GO922" s="28"/>
      <c r="GP922" s="28"/>
      <c r="GQ922" s="28"/>
      <c r="GR922" s="28"/>
      <c r="GS922" s="28"/>
      <c r="GT922" s="28"/>
      <c r="GU922" s="28"/>
      <c r="GV922" s="28"/>
      <c r="GW922" s="28"/>
      <c r="GX922" s="28"/>
      <c r="GY922" s="28"/>
      <c r="GZ922" s="28"/>
      <c r="HA922" s="28"/>
      <c r="HB922" s="28"/>
      <c r="HC922" s="28"/>
      <c r="HD922" s="28"/>
      <c r="HE922" s="28"/>
      <c r="HF922" s="28"/>
      <c r="HG922" s="28"/>
      <c r="HH922" s="28"/>
      <c r="HI922" s="28"/>
      <c r="HJ922" s="28"/>
      <c r="HK922" s="28"/>
      <c r="HL922" s="28"/>
      <c r="HM922" s="28"/>
      <c r="HN922" s="28"/>
      <c r="HO922" s="28"/>
      <c r="HP922" s="28"/>
      <c r="HQ922" s="28"/>
      <c r="HR922" s="28"/>
      <c r="HS922" s="28"/>
      <c r="HT922" s="28"/>
      <c r="HU922" s="28"/>
      <c r="HV922" s="28"/>
      <c r="HW922" s="28"/>
      <c r="HX922" s="28"/>
      <c r="HY922" s="28"/>
      <c r="HZ922" s="28"/>
      <c r="IA922" s="28"/>
      <c r="IB922" s="28"/>
      <c r="IC922" s="28"/>
      <c r="ID922" s="28"/>
      <c r="IE922" s="28"/>
      <c r="IF922" s="28"/>
      <c r="IG922" s="28"/>
      <c r="IH922" s="28"/>
      <c r="II922" s="28"/>
      <c r="IJ922" s="28"/>
      <c r="IK922" s="28"/>
      <c r="IL922" s="28"/>
      <c r="IM922" s="28"/>
      <c r="IN922" s="28"/>
      <c r="IO922" s="28"/>
      <c r="IP922" s="28"/>
      <c r="IQ922" s="28"/>
      <c r="IR922" s="28"/>
    </row>
    <row r="923" spans="2:252" x14ac:dyDescent="0.25">
      <c r="B923" s="28"/>
      <c r="C923" s="28"/>
      <c r="D923" s="28"/>
      <c r="E923" s="28"/>
      <c r="F923" s="28"/>
      <c r="G923" s="28"/>
      <c r="H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c r="FL923" s="28"/>
      <c r="FM923" s="28"/>
      <c r="FN923" s="28"/>
      <c r="FO923" s="28"/>
      <c r="FP923" s="28"/>
      <c r="FQ923" s="28"/>
      <c r="FR923" s="28"/>
      <c r="FS923" s="28"/>
      <c r="FT923" s="28"/>
      <c r="FU923" s="28"/>
      <c r="FV923" s="28"/>
      <c r="FW923" s="28"/>
      <c r="FX923" s="28"/>
      <c r="FY923" s="28"/>
      <c r="FZ923" s="28"/>
      <c r="GA923" s="28"/>
      <c r="GB923" s="28"/>
      <c r="GC923" s="28"/>
      <c r="GD923" s="28"/>
      <c r="GE923" s="28"/>
      <c r="GF923" s="28"/>
      <c r="GG923" s="28"/>
      <c r="GH923" s="28"/>
      <c r="GI923" s="28"/>
      <c r="GJ923" s="28"/>
      <c r="GK923" s="28"/>
      <c r="GL923" s="28"/>
      <c r="GM923" s="28"/>
      <c r="GN923" s="28"/>
      <c r="GO923" s="28"/>
      <c r="GP923" s="28"/>
      <c r="GQ923" s="28"/>
      <c r="GR923" s="28"/>
      <c r="GS923" s="28"/>
      <c r="GT923" s="28"/>
      <c r="GU923" s="28"/>
      <c r="GV923" s="28"/>
      <c r="GW923" s="28"/>
      <c r="GX923" s="28"/>
      <c r="GY923" s="28"/>
      <c r="GZ923" s="28"/>
      <c r="HA923" s="28"/>
      <c r="HB923" s="28"/>
      <c r="HC923" s="28"/>
      <c r="HD923" s="28"/>
      <c r="HE923" s="28"/>
      <c r="HF923" s="28"/>
      <c r="HG923" s="28"/>
      <c r="HH923" s="28"/>
      <c r="HI923" s="28"/>
      <c r="HJ923" s="28"/>
      <c r="HK923" s="28"/>
      <c r="HL923" s="28"/>
      <c r="HM923" s="28"/>
      <c r="HN923" s="28"/>
      <c r="HO923" s="28"/>
      <c r="HP923" s="28"/>
      <c r="HQ923" s="28"/>
      <c r="HR923" s="28"/>
      <c r="HS923" s="28"/>
      <c r="HT923" s="28"/>
      <c r="HU923" s="28"/>
      <c r="HV923" s="28"/>
      <c r="HW923" s="28"/>
      <c r="HX923" s="28"/>
      <c r="HY923" s="28"/>
      <c r="HZ923" s="28"/>
      <c r="IA923" s="28"/>
      <c r="IB923" s="28"/>
      <c r="IC923" s="28"/>
      <c r="ID923" s="28"/>
      <c r="IE923" s="28"/>
      <c r="IF923" s="28"/>
      <c r="IG923" s="28"/>
      <c r="IH923" s="28"/>
      <c r="II923" s="28"/>
      <c r="IJ923" s="28"/>
      <c r="IK923" s="28"/>
      <c r="IL923" s="28"/>
      <c r="IM923" s="28"/>
      <c r="IN923" s="28"/>
      <c r="IO923" s="28"/>
      <c r="IP923" s="28"/>
      <c r="IQ923" s="28"/>
      <c r="IR923" s="28"/>
    </row>
    <row r="924" spans="2:252" x14ac:dyDescent="0.25">
      <c r="B924" s="28"/>
      <c r="C924" s="28"/>
      <c r="D924" s="28"/>
      <c r="E924" s="28"/>
      <c r="F924" s="28"/>
      <c r="G924" s="28"/>
      <c r="H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c r="FL924" s="28"/>
      <c r="FM924" s="28"/>
      <c r="FN924" s="28"/>
      <c r="FO924" s="28"/>
      <c r="FP924" s="28"/>
      <c r="FQ924" s="28"/>
      <c r="FR924" s="28"/>
      <c r="FS924" s="28"/>
      <c r="FT924" s="28"/>
      <c r="FU924" s="28"/>
      <c r="FV924" s="28"/>
      <c r="FW924" s="28"/>
      <c r="FX924" s="28"/>
      <c r="FY924" s="28"/>
      <c r="FZ924" s="28"/>
      <c r="GA924" s="28"/>
      <c r="GB924" s="28"/>
      <c r="GC924" s="28"/>
      <c r="GD924" s="28"/>
      <c r="GE924" s="28"/>
      <c r="GF924" s="28"/>
      <c r="GG924" s="28"/>
      <c r="GH924" s="28"/>
      <c r="GI924" s="28"/>
      <c r="GJ924" s="28"/>
      <c r="GK924" s="28"/>
      <c r="GL924" s="28"/>
      <c r="GM924" s="28"/>
      <c r="GN924" s="28"/>
      <c r="GO924" s="28"/>
      <c r="GP924" s="28"/>
      <c r="GQ924" s="28"/>
      <c r="GR924" s="28"/>
      <c r="GS924" s="28"/>
      <c r="GT924" s="28"/>
      <c r="GU924" s="28"/>
      <c r="GV924" s="28"/>
      <c r="GW924" s="28"/>
      <c r="GX924" s="28"/>
      <c r="GY924" s="28"/>
      <c r="GZ924" s="28"/>
      <c r="HA924" s="28"/>
      <c r="HB924" s="28"/>
      <c r="HC924" s="28"/>
      <c r="HD924" s="28"/>
      <c r="HE924" s="28"/>
      <c r="HF924" s="28"/>
      <c r="HG924" s="28"/>
      <c r="HH924" s="28"/>
      <c r="HI924" s="28"/>
      <c r="HJ924" s="28"/>
      <c r="HK924" s="28"/>
      <c r="HL924" s="28"/>
      <c r="HM924" s="28"/>
      <c r="HN924" s="28"/>
      <c r="HO924" s="28"/>
      <c r="HP924" s="28"/>
      <c r="HQ924" s="28"/>
      <c r="HR924" s="28"/>
      <c r="HS924" s="28"/>
      <c r="HT924" s="28"/>
      <c r="HU924" s="28"/>
      <c r="HV924" s="28"/>
      <c r="HW924" s="28"/>
      <c r="HX924" s="28"/>
      <c r="HY924" s="28"/>
      <c r="HZ924" s="28"/>
      <c r="IA924" s="28"/>
      <c r="IB924" s="28"/>
      <c r="IC924" s="28"/>
      <c r="ID924" s="28"/>
      <c r="IE924" s="28"/>
      <c r="IF924" s="28"/>
      <c r="IG924" s="28"/>
      <c r="IH924" s="28"/>
      <c r="II924" s="28"/>
      <c r="IJ924" s="28"/>
      <c r="IK924" s="28"/>
      <c r="IL924" s="28"/>
      <c r="IM924" s="28"/>
      <c r="IN924" s="28"/>
      <c r="IO924" s="28"/>
      <c r="IP924" s="28"/>
      <c r="IQ924" s="28"/>
      <c r="IR924" s="28"/>
    </row>
    <row r="925" spans="2:252" x14ac:dyDescent="0.25">
      <c r="B925" s="28"/>
      <c r="C925" s="28"/>
      <c r="D925" s="28"/>
      <c r="E925" s="28"/>
      <c r="F925" s="28"/>
      <c r="G925" s="28"/>
      <c r="H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c r="FL925" s="28"/>
      <c r="FM925" s="28"/>
      <c r="FN925" s="28"/>
      <c r="FO925" s="28"/>
      <c r="FP925" s="28"/>
      <c r="FQ925" s="28"/>
      <c r="FR925" s="28"/>
      <c r="FS925" s="28"/>
      <c r="FT925" s="28"/>
      <c r="FU925" s="28"/>
      <c r="FV925" s="28"/>
      <c r="FW925" s="28"/>
      <c r="FX925" s="28"/>
      <c r="FY925" s="28"/>
      <c r="FZ925" s="28"/>
      <c r="GA925" s="28"/>
      <c r="GB925" s="28"/>
      <c r="GC925" s="28"/>
      <c r="GD925" s="28"/>
      <c r="GE925" s="28"/>
      <c r="GF925" s="28"/>
      <c r="GG925" s="28"/>
      <c r="GH925" s="28"/>
      <c r="GI925" s="28"/>
      <c r="GJ925" s="28"/>
      <c r="GK925" s="28"/>
      <c r="GL925" s="28"/>
      <c r="GM925" s="28"/>
      <c r="GN925" s="28"/>
      <c r="GO925" s="28"/>
      <c r="GP925" s="28"/>
      <c r="GQ925" s="28"/>
      <c r="GR925" s="28"/>
      <c r="GS925" s="28"/>
      <c r="GT925" s="28"/>
      <c r="GU925" s="28"/>
      <c r="GV925" s="28"/>
      <c r="GW925" s="28"/>
      <c r="GX925" s="28"/>
      <c r="GY925" s="28"/>
      <c r="GZ925" s="28"/>
      <c r="HA925" s="28"/>
      <c r="HB925" s="28"/>
      <c r="HC925" s="28"/>
      <c r="HD925" s="28"/>
      <c r="HE925" s="28"/>
      <c r="HF925" s="28"/>
      <c r="HG925" s="28"/>
      <c r="HH925" s="28"/>
      <c r="HI925" s="28"/>
      <c r="HJ925" s="28"/>
      <c r="HK925" s="28"/>
      <c r="HL925" s="28"/>
      <c r="HM925" s="28"/>
      <c r="HN925" s="28"/>
      <c r="HO925" s="28"/>
      <c r="HP925" s="28"/>
      <c r="HQ925" s="28"/>
      <c r="HR925" s="28"/>
      <c r="HS925" s="28"/>
      <c r="HT925" s="28"/>
      <c r="HU925" s="28"/>
      <c r="HV925" s="28"/>
      <c r="HW925" s="28"/>
      <c r="HX925" s="28"/>
      <c r="HY925" s="28"/>
      <c r="HZ925" s="28"/>
      <c r="IA925" s="28"/>
      <c r="IB925" s="28"/>
      <c r="IC925" s="28"/>
      <c r="ID925" s="28"/>
      <c r="IE925" s="28"/>
      <c r="IF925" s="28"/>
      <c r="IG925" s="28"/>
      <c r="IH925" s="28"/>
      <c r="II925" s="28"/>
      <c r="IJ925" s="28"/>
      <c r="IK925" s="28"/>
      <c r="IL925" s="28"/>
      <c r="IM925" s="28"/>
      <c r="IN925" s="28"/>
      <c r="IO925" s="28"/>
      <c r="IP925" s="28"/>
      <c r="IQ925" s="28"/>
      <c r="IR925" s="28"/>
    </row>
    <row r="926" spans="2:252" x14ac:dyDescent="0.25">
      <c r="B926" s="28"/>
      <c r="C926" s="28"/>
      <c r="D926" s="28"/>
      <c r="E926" s="28"/>
      <c r="F926" s="28"/>
      <c r="G926" s="28"/>
      <c r="H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c r="FL926" s="28"/>
      <c r="FM926" s="28"/>
      <c r="FN926" s="28"/>
      <c r="FO926" s="28"/>
      <c r="FP926" s="28"/>
      <c r="FQ926" s="28"/>
      <c r="FR926" s="28"/>
      <c r="FS926" s="28"/>
      <c r="FT926" s="28"/>
      <c r="FU926" s="28"/>
      <c r="FV926" s="28"/>
      <c r="FW926" s="28"/>
      <c r="FX926" s="28"/>
      <c r="FY926" s="28"/>
      <c r="FZ926" s="28"/>
      <c r="GA926" s="28"/>
      <c r="GB926" s="28"/>
      <c r="GC926" s="28"/>
      <c r="GD926" s="28"/>
      <c r="GE926" s="28"/>
      <c r="GF926" s="28"/>
      <c r="GG926" s="28"/>
      <c r="GH926" s="28"/>
      <c r="GI926" s="28"/>
      <c r="GJ926" s="28"/>
      <c r="GK926" s="28"/>
      <c r="GL926" s="28"/>
      <c r="GM926" s="28"/>
      <c r="GN926" s="28"/>
      <c r="GO926" s="28"/>
      <c r="GP926" s="28"/>
      <c r="GQ926" s="28"/>
      <c r="GR926" s="28"/>
      <c r="GS926" s="28"/>
      <c r="GT926" s="28"/>
      <c r="GU926" s="28"/>
      <c r="GV926" s="28"/>
      <c r="GW926" s="28"/>
      <c r="GX926" s="28"/>
      <c r="GY926" s="28"/>
      <c r="GZ926" s="28"/>
      <c r="HA926" s="28"/>
      <c r="HB926" s="28"/>
      <c r="HC926" s="28"/>
      <c r="HD926" s="28"/>
      <c r="HE926" s="28"/>
      <c r="HF926" s="28"/>
      <c r="HG926" s="28"/>
      <c r="HH926" s="28"/>
      <c r="HI926" s="28"/>
      <c r="HJ926" s="28"/>
      <c r="HK926" s="28"/>
      <c r="HL926" s="28"/>
      <c r="HM926" s="28"/>
      <c r="HN926" s="28"/>
      <c r="HO926" s="28"/>
      <c r="HP926" s="28"/>
      <c r="HQ926" s="28"/>
      <c r="HR926" s="28"/>
      <c r="HS926" s="28"/>
      <c r="HT926" s="28"/>
      <c r="HU926" s="28"/>
      <c r="HV926" s="28"/>
      <c r="HW926" s="28"/>
      <c r="HX926" s="28"/>
      <c r="HY926" s="28"/>
      <c r="HZ926" s="28"/>
      <c r="IA926" s="28"/>
      <c r="IB926" s="28"/>
      <c r="IC926" s="28"/>
      <c r="ID926" s="28"/>
      <c r="IE926" s="28"/>
      <c r="IF926" s="28"/>
      <c r="IG926" s="28"/>
      <c r="IH926" s="28"/>
      <c r="II926" s="28"/>
      <c r="IJ926" s="28"/>
      <c r="IK926" s="28"/>
      <c r="IL926" s="28"/>
      <c r="IM926" s="28"/>
      <c r="IN926" s="28"/>
      <c r="IO926" s="28"/>
      <c r="IP926" s="28"/>
      <c r="IQ926" s="28"/>
      <c r="IR926" s="28"/>
    </row>
    <row r="927" spans="2:252" x14ac:dyDescent="0.25">
      <c r="B927" s="28"/>
      <c r="C927" s="28"/>
      <c r="D927" s="28"/>
      <c r="E927" s="28"/>
      <c r="F927" s="28"/>
      <c r="G927" s="28"/>
      <c r="H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c r="FL927" s="28"/>
      <c r="FM927" s="28"/>
      <c r="FN927" s="28"/>
      <c r="FO927" s="28"/>
      <c r="FP927" s="28"/>
      <c r="FQ927" s="28"/>
      <c r="FR927" s="28"/>
      <c r="FS927" s="28"/>
      <c r="FT927" s="28"/>
      <c r="FU927" s="28"/>
      <c r="FV927" s="28"/>
      <c r="FW927" s="28"/>
      <c r="FX927" s="28"/>
      <c r="FY927" s="28"/>
      <c r="FZ927" s="28"/>
      <c r="GA927" s="28"/>
      <c r="GB927" s="28"/>
      <c r="GC927" s="28"/>
      <c r="GD927" s="28"/>
      <c r="GE927" s="28"/>
      <c r="GF927" s="28"/>
      <c r="GG927" s="28"/>
      <c r="GH927" s="28"/>
      <c r="GI927" s="28"/>
      <c r="GJ927" s="28"/>
      <c r="GK927" s="28"/>
      <c r="GL927" s="28"/>
      <c r="GM927" s="28"/>
      <c r="GN927" s="28"/>
      <c r="GO927" s="28"/>
      <c r="GP927" s="28"/>
      <c r="GQ927" s="28"/>
      <c r="GR927" s="28"/>
      <c r="GS927" s="28"/>
      <c r="GT927" s="28"/>
      <c r="GU927" s="28"/>
      <c r="GV927" s="28"/>
      <c r="GW927" s="28"/>
      <c r="GX927" s="28"/>
      <c r="GY927" s="28"/>
      <c r="GZ927" s="28"/>
      <c r="HA927" s="28"/>
      <c r="HB927" s="28"/>
      <c r="HC927" s="28"/>
      <c r="HD927" s="28"/>
      <c r="HE927" s="28"/>
      <c r="HF927" s="28"/>
      <c r="HG927" s="28"/>
      <c r="HH927" s="28"/>
      <c r="HI927" s="28"/>
      <c r="HJ927" s="28"/>
      <c r="HK927" s="28"/>
      <c r="HL927" s="28"/>
      <c r="HM927" s="28"/>
      <c r="HN927" s="28"/>
      <c r="HO927" s="28"/>
      <c r="HP927" s="28"/>
      <c r="HQ927" s="28"/>
      <c r="HR927" s="28"/>
      <c r="HS927" s="28"/>
      <c r="HT927" s="28"/>
      <c r="HU927" s="28"/>
      <c r="HV927" s="28"/>
      <c r="HW927" s="28"/>
      <c r="HX927" s="28"/>
      <c r="HY927" s="28"/>
      <c r="HZ927" s="28"/>
      <c r="IA927" s="28"/>
      <c r="IB927" s="28"/>
      <c r="IC927" s="28"/>
      <c r="ID927" s="28"/>
      <c r="IE927" s="28"/>
      <c r="IF927" s="28"/>
      <c r="IG927" s="28"/>
      <c r="IH927" s="28"/>
      <c r="II927" s="28"/>
      <c r="IJ927" s="28"/>
      <c r="IK927" s="28"/>
      <c r="IL927" s="28"/>
      <c r="IM927" s="28"/>
      <c r="IN927" s="28"/>
      <c r="IO927" s="28"/>
      <c r="IP927" s="28"/>
      <c r="IQ927" s="28"/>
      <c r="IR927" s="28"/>
    </row>
    <row r="928" spans="2:252" x14ac:dyDescent="0.25">
      <c r="B928" s="28"/>
      <c r="C928" s="28"/>
      <c r="D928" s="28"/>
      <c r="E928" s="28"/>
      <c r="F928" s="28"/>
      <c r="G928" s="28"/>
      <c r="H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c r="FL928" s="28"/>
      <c r="FM928" s="28"/>
      <c r="FN928" s="28"/>
      <c r="FO928" s="28"/>
      <c r="FP928" s="28"/>
      <c r="FQ928" s="28"/>
      <c r="FR928" s="28"/>
      <c r="FS928" s="28"/>
      <c r="FT928" s="28"/>
      <c r="FU928" s="28"/>
      <c r="FV928" s="28"/>
      <c r="FW928" s="28"/>
      <c r="FX928" s="28"/>
      <c r="FY928" s="28"/>
      <c r="FZ928" s="28"/>
      <c r="GA928" s="28"/>
      <c r="GB928" s="28"/>
      <c r="GC928" s="28"/>
      <c r="GD928" s="28"/>
      <c r="GE928" s="28"/>
      <c r="GF928" s="28"/>
      <c r="GG928" s="28"/>
      <c r="GH928" s="28"/>
      <c r="GI928" s="28"/>
      <c r="GJ928" s="28"/>
      <c r="GK928" s="28"/>
      <c r="GL928" s="28"/>
      <c r="GM928" s="28"/>
      <c r="GN928" s="28"/>
      <c r="GO928" s="28"/>
      <c r="GP928" s="28"/>
      <c r="GQ928" s="28"/>
      <c r="GR928" s="28"/>
      <c r="GS928" s="28"/>
      <c r="GT928" s="28"/>
      <c r="GU928" s="28"/>
      <c r="GV928" s="28"/>
      <c r="GW928" s="28"/>
      <c r="GX928" s="28"/>
      <c r="GY928" s="28"/>
      <c r="GZ928" s="28"/>
      <c r="HA928" s="28"/>
      <c r="HB928" s="28"/>
      <c r="HC928" s="28"/>
      <c r="HD928" s="28"/>
      <c r="HE928" s="28"/>
      <c r="HF928" s="28"/>
      <c r="HG928" s="28"/>
      <c r="HH928" s="28"/>
      <c r="HI928" s="28"/>
      <c r="HJ928" s="28"/>
      <c r="HK928" s="28"/>
      <c r="HL928" s="28"/>
      <c r="HM928" s="28"/>
      <c r="HN928" s="28"/>
      <c r="HO928" s="28"/>
      <c r="HP928" s="28"/>
      <c r="HQ928" s="28"/>
      <c r="HR928" s="28"/>
      <c r="HS928" s="28"/>
      <c r="HT928" s="28"/>
      <c r="HU928" s="28"/>
      <c r="HV928" s="28"/>
      <c r="HW928" s="28"/>
      <c r="HX928" s="28"/>
      <c r="HY928" s="28"/>
      <c r="HZ928" s="28"/>
      <c r="IA928" s="28"/>
      <c r="IB928" s="28"/>
      <c r="IC928" s="28"/>
      <c r="ID928" s="28"/>
      <c r="IE928" s="28"/>
      <c r="IF928" s="28"/>
      <c r="IG928" s="28"/>
      <c r="IH928" s="28"/>
      <c r="II928" s="28"/>
      <c r="IJ928" s="28"/>
      <c r="IK928" s="28"/>
      <c r="IL928" s="28"/>
      <c r="IM928" s="28"/>
      <c r="IN928" s="28"/>
      <c r="IO928" s="28"/>
      <c r="IP928" s="28"/>
      <c r="IQ928" s="28"/>
      <c r="IR928" s="28"/>
    </row>
    <row r="929" spans="2:252" x14ac:dyDescent="0.25">
      <c r="B929" s="28"/>
      <c r="C929" s="28"/>
      <c r="D929" s="28"/>
      <c r="E929" s="28"/>
      <c r="F929" s="28"/>
      <c r="G929" s="28"/>
      <c r="H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c r="FL929" s="28"/>
      <c r="FM929" s="28"/>
      <c r="FN929" s="28"/>
      <c r="FO929" s="28"/>
      <c r="FP929" s="28"/>
      <c r="FQ929" s="28"/>
      <c r="FR929" s="28"/>
      <c r="FS929" s="28"/>
      <c r="FT929" s="28"/>
      <c r="FU929" s="28"/>
      <c r="FV929" s="28"/>
      <c r="FW929" s="28"/>
      <c r="FX929" s="28"/>
      <c r="FY929" s="28"/>
      <c r="FZ929" s="28"/>
      <c r="GA929" s="28"/>
      <c r="GB929" s="28"/>
      <c r="GC929" s="28"/>
      <c r="GD929" s="28"/>
      <c r="GE929" s="28"/>
      <c r="GF929" s="28"/>
      <c r="GG929" s="28"/>
      <c r="GH929" s="28"/>
      <c r="GI929" s="28"/>
      <c r="GJ929" s="28"/>
      <c r="GK929" s="28"/>
      <c r="GL929" s="28"/>
      <c r="GM929" s="28"/>
      <c r="GN929" s="28"/>
      <c r="GO929" s="28"/>
      <c r="GP929" s="28"/>
      <c r="GQ929" s="28"/>
      <c r="GR929" s="28"/>
      <c r="GS929" s="28"/>
      <c r="GT929" s="28"/>
      <c r="GU929" s="28"/>
      <c r="GV929" s="28"/>
      <c r="GW929" s="28"/>
      <c r="GX929" s="28"/>
      <c r="GY929" s="28"/>
      <c r="GZ929" s="28"/>
      <c r="HA929" s="28"/>
      <c r="HB929" s="28"/>
      <c r="HC929" s="28"/>
      <c r="HD929" s="28"/>
      <c r="HE929" s="28"/>
      <c r="HF929" s="28"/>
      <c r="HG929" s="28"/>
      <c r="HH929" s="28"/>
      <c r="HI929" s="28"/>
      <c r="HJ929" s="28"/>
      <c r="HK929" s="28"/>
      <c r="HL929" s="28"/>
      <c r="HM929" s="28"/>
      <c r="HN929" s="28"/>
      <c r="HO929" s="28"/>
      <c r="HP929" s="28"/>
      <c r="HQ929" s="28"/>
      <c r="HR929" s="28"/>
      <c r="HS929" s="28"/>
      <c r="HT929" s="28"/>
      <c r="HU929" s="28"/>
      <c r="HV929" s="28"/>
      <c r="HW929" s="28"/>
      <c r="HX929" s="28"/>
      <c r="HY929" s="28"/>
      <c r="HZ929" s="28"/>
      <c r="IA929" s="28"/>
      <c r="IB929" s="28"/>
      <c r="IC929" s="28"/>
      <c r="ID929" s="28"/>
      <c r="IE929" s="28"/>
      <c r="IF929" s="28"/>
      <c r="IG929" s="28"/>
      <c r="IH929" s="28"/>
      <c r="II929" s="28"/>
      <c r="IJ929" s="28"/>
      <c r="IK929" s="28"/>
      <c r="IL929" s="28"/>
      <c r="IM929" s="28"/>
      <c r="IN929" s="28"/>
      <c r="IO929" s="28"/>
      <c r="IP929" s="28"/>
      <c r="IQ929" s="28"/>
      <c r="IR929" s="28"/>
    </row>
    <row r="930" spans="2:252" x14ac:dyDescent="0.25">
      <c r="B930" s="28"/>
      <c r="C930" s="28"/>
      <c r="D930" s="28"/>
      <c r="E930" s="28"/>
      <c r="F930" s="28"/>
      <c r="G930" s="28"/>
      <c r="H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c r="FL930" s="28"/>
      <c r="FM930" s="28"/>
      <c r="FN930" s="28"/>
      <c r="FO930" s="28"/>
      <c r="FP930" s="28"/>
      <c r="FQ930" s="28"/>
      <c r="FR930" s="28"/>
      <c r="FS930" s="28"/>
      <c r="FT930" s="28"/>
      <c r="FU930" s="28"/>
      <c r="FV930" s="28"/>
      <c r="FW930" s="28"/>
      <c r="FX930" s="28"/>
      <c r="FY930" s="28"/>
      <c r="FZ930" s="28"/>
      <c r="GA930" s="28"/>
      <c r="GB930" s="28"/>
      <c r="GC930" s="28"/>
      <c r="GD930" s="28"/>
      <c r="GE930" s="28"/>
      <c r="GF930" s="28"/>
      <c r="GG930" s="28"/>
      <c r="GH930" s="28"/>
      <c r="GI930" s="28"/>
      <c r="GJ930" s="28"/>
      <c r="GK930" s="28"/>
      <c r="GL930" s="28"/>
      <c r="GM930" s="28"/>
      <c r="GN930" s="28"/>
      <c r="GO930" s="28"/>
      <c r="GP930" s="28"/>
      <c r="GQ930" s="28"/>
      <c r="GR930" s="28"/>
      <c r="GS930" s="28"/>
      <c r="GT930" s="28"/>
      <c r="GU930" s="28"/>
      <c r="GV930" s="28"/>
      <c r="GW930" s="28"/>
      <c r="GX930" s="28"/>
      <c r="GY930" s="28"/>
      <c r="GZ930" s="28"/>
      <c r="HA930" s="28"/>
      <c r="HB930" s="28"/>
      <c r="HC930" s="28"/>
      <c r="HD930" s="28"/>
      <c r="HE930" s="28"/>
      <c r="HF930" s="28"/>
      <c r="HG930" s="28"/>
      <c r="HH930" s="28"/>
      <c r="HI930" s="28"/>
      <c r="HJ930" s="28"/>
      <c r="HK930" s="28"/>
      <c r="HL930" s="28"/>
      <c r="HM930" s="28"/>
      <c r="HN930" s="28"/>
      <c r="HO930" s="28"/>
      <c r="HP930" s="28"/>
      <c r="HQ930" s="28"/>
      <c r="HR930" s="28"/>
      <c r="HS930" s="28"/>
      <c r="HT930" s="28"/>
      <c r="HU930" s="28"/>
      <c r="HV930" s="28"/>
      <c r="HW930" s="28"/>
      <c r="HX930" s="28"/>
      <c r="HY930" s="28"/>
      <c r="HZ930" s="28"/>
      <c r="IA930" s="28"/>
      <c r="IB930" s="28"/>
      <c r="IC930" s="28"/>
      <c r="ID930" s="28"/>
      <c r="IE930" s="28"/>
      <c r="IF930" s="28"/>
      <c r="IG930" s="28"/>
      <c r="IH930" s="28"/>
      <c r="II930" s="28"/>
      <c r="IJ930" s="28"/>
      <c r="IK930" s="28"/>
      <c r="IL930" s="28"/>
      <c r="IM930" s="28"/>
      <c r="IN930" s="28"/>
      <c r="IO930" s="28"/>
      <c r="IP930" s="28"/>
      <c r="IQ930" s="28"/>
      <c r="IR930" s="28"/>
    </row>
    <row r="931" spans="2:252" x14ac:dyDescent="0.25">
      <c r="B931" s="28"/>
      <c r="C931" s="28"/>
      <c r="D931" s="28"/>
      <c r="E931" s="28"/>
      <c r="F931" s="28"/>
      <c r="G931" s="28"/>
      <c r="H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c r="FL931" s="28"/>
      <c r="FM931" s="28"/>
      <c r="FN931" s="28"/>
      <c r="FO931" s="28"/>
      <c r="FP931" s="28"/>
      <c r="FQ931" s="28"/>
      <c r="FR931" s="28"/>
      <c r="FS931" s="28"/>
      <c r="FT931" s="28"/>
      <c r="FU931" s="28"/>
      <c r="FV931" s="28"/>
      <c r="FW931" s="28"/>
      <c r="FX931" s="28"/>
      <c r="FY931" s="28"/>
      <c r="FZ931" s="28"/>
      <c r="GA931" s="28"/>
      <c r="GB931" s="28"/>
      <c r="GC931" s="28"/>
      <c r="GD931" s="28"/>
      <c r="GE931" s="28"/>
      <c r="GF931" s="28"/>
      <c r="GG931" s="28"/>
      <c r="GH931" s="28"/>
      <c r="GI931" s="28"/>
      <c r="GJ931" s="28"/>
      <c r="GK931" s="28"/>
      <c r="GL931" s="28"/>
      <c r="GM931" s="28"/>
      <c r="GN931" s="28"/>
      <c r="GO931" s="28"/>
      <c r="GP931" s="28"/>
      <c r="GQ931" s="28"/>
      <c r="GR931" s="28"/>
      <c r="GS931" s="28"/>
      <c r="GT931" s="28"/>
      <c r="GU931" s="28"/>
      <c r="GV931" s="28"/>
      <c r="GW931" s="28"/>
      <c r="GX931" s="28"/>
      <c r="GY931" s="28"/>
      <c r="GZ931" s="28"/>
      <c r="HA931" s="28"/>
      <c r="HB931" s="28"/>
      <c r="HC931" s="28"/>
      <c r="HD931" s="28"/>
      <c r="HE931" s="28"/>
      <c r="HF931" s="28"/>
      <c r="HG931" s="28"/>
      <c r="HH931" s="28"/>
      <c r="HI931" s="28"/>
      <c r="HJ931" s="28"/>
      <c r="HK931" s="28"/>
      <c r="HL931" s="28"/>
      <c r="HM931" s="28"/>
      <c r="HN931" s="28"/>
      <c r="HO931" s="28"/>
      <c r="HP931" s="28"/>
      <c r="HQ931" s="28"/>
      <c r="HR931" s="28"/>
      <c r="HS931" s="28"/>
      <c r="HT931" s="28"/>
      <c r="HU931" s="28"/>
      <c r="HV931" s="28"/>
      <c r="HW931" s="28"/>
      <c r="HX931" s="28"/>
      <c r="HY931" s="28"/>
      <c r="HZ931" s="28"/>
      <c r="IA931" s="28"/>
      <c r="IB931" s="28"/>
      <c r="IC931" s="28"/>
      <c r="ID931" s="28"/>
      <c r="IE931" s="28"/>
      <c r="IF931" s="28"/>
      <c r="IG931" s="28"/>
      <c r="IH931" s="28"/>
      <c r="II931" s="28"/>
      <c r="IJ931" s="28"/>
      <c r="IK931" s="28"/>
      <c r="IL931" s="28"/>
      <c r="IM931" s="28"/>
      <c r="IN931" s="28"/>
      <c r="IO931" s="28"/>
      <c r="IP931" s="28"/>
      <c r="IQ931" s="28"/>
      <c r="IR931" s="28"/>
    </row>
    <row r="932" spans="2:252" x14ac:dyDescent="0.25">
      <c r="B932" s="28"/>
      <c r="C932" s="28"/>
      <c r="D932" s="28"/>
      <c r="E932" s="28"/>
      <c r="F932" s="28"/>
      <c r="G932" s="28"/>
      <c r="H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c r="FL932" s="28"/>
      <c r="FM932" s="28"/>
      <c r="FN932" s="28"/>
      <c r="FO932" s="28"/>
      <c r="FP932" s="28"/>
      <c r="FQ932" s="28"/>
      <c r="FR932" s="28"/>
      <c r="FS932" s="28"/>
      <c r="FT932" s="28"/>
      <c r="FU932" s="28"/>
      <c r="FV932" s="28"/>
      <c r="FW932" s="28"/>
      <c r="FX932" s="28"/>
      <c r="FY932" s="28"/>
      <c r="FZ932" s="28"/>
      <c r="GA932" s="28"/>
      <c r="GB932" s="28"/>
      <c r="GC932" s="28"/>
      <c r="GD932" s="28"/>
      <c r="GE932" s="28"/>
      <c r="GF932" s="28"/>
      <c r="GG932" s="28"/>
      <c r="GH932" s="28"/>
      <c r="GI932" s="28"/>
      <c r="GJ932" s="28"/>
      <c r="GK932" s="28"/>
      <c r="GL932" s="28"/>
      <c r="GM932" s="28"/>
      <c r="GN932" s="28"/>
      <c r="GO932" s="28"/>
      <c r="GP932" s="28"/>
      <c r="GQ932" s="28"/>
      <c r="GR932" s="28"/>
      <c r="GS932" s="28"/>
      <c r="GT932" s="28"/>
      <c r="GU932" s="28"/>
      <c r="GV932" s="28"/>
      <c r="GW932" s="28"/>
      <c r="GX932" s="28"/>
      <c r="GY932" s="28"/>
      <c r="GZ932" s="28"/>
      <c r="HA932" s="28"/>
      <c r="HB932" s="28"/>
      <c r="HC932" s="28"/>
      <c r="HD932" s="28"/>
      <c r="HE932" s="28"/>
      <c r="HF932" s="28"/>
      <c r="HG932" s="28"/>
      <c r="HH932" s="28"/>
      <c r="HI932" s="28"/>
      <c r="HJ932" s="28"/>
      <c r="HK932" s="28"/>
      <c r="HL932" s="28"/>
      <c r="HM932" s="28"/>
      <c r="HN932" s="28"/>
      <c r="HO932" s="28"/>
      <c r="HP932" s="28"/>
      <c r="HQ932" s="28"/>
      <c r="HR932" s="28"/>
      <c r="HS932" s="28"/>
      <c r="HT932" s="28"/>
      <c r="HU932" s="28"/>
      <c r="HV932" s="28"/>
      <c r="HW932" s="28"/>
      <c r="HX932" s="28"/>
      <c r="HY932" s="28"/>
      <c r="HZ932" s="28"/>
      <c r="IA932" s="28"/>
      <c r="IB932" s="28"/>
      <c r="IC932" s="28"/>
      <c r="ID932" s="28"/>
      <c r="IE932" s="28"/>
      <c r="IF932" s="28"/>
      <c r="IG932" s="28"/>
      <c r="IH932" s="28"/>
      <c r="II932" s="28"/>
      <c r="IJ932" s="28"/>
      <c r="IK932" s="28"/>
      <c r="IL932" s="28"/>
      <c r="IM932" s="28"/>
      <c r="IN932" s="28"/>
      <c r="IO932" s="28"/>
      <c r="IP932" s="28"/>
      <c r="IQ932" s="28"/>
      <c r="IR932" s="28"/>
    </row>
    <row r="933" spans="2:252" x14ac:dyDescent="0.25">
      <c r="B933" s="28"/>
      <c r="C933" s="28"/>
      <c r="D933" s="28"/>
      <c r="E933" s="28"/>
      <c r="F933" s="28"/>
      <c r="G933" s="28"/>
      <c r="H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c r="FL933" s="28"/>
      <c r="FM933" s="28"/>
      <c r="FN933" s="28"/>
      <c r="FO933" s="28"/>
      <c r="FP933" s="28"/>
      <c r="FQ933" s="28"/>
      <c r="FR933" s="28"/>
      <c r="FS933" s="28"/>
      <c r="FT933" s="28"/>
      <c r="FU933" s="28"/>
      <c r="FV933" s="28"/>
      <c r="FW933" s="28"/>
      <c r="FX933" s="28"/>
      <c r="FY933" s="28"/>
      <c r="FZ933" s="28"/>
      <c r="GA933" s="28"/>
      <c r="GB933" s="28"/>
      <c r="GC933" s="28"/>
      <c r="GD933" s="28"/>
      <c r="GE933" s="28"/>
      <c r="GF933" s="28"/>
      <c r="GG933" s="28"/>
      <c r="GH933" s="28"/>
      <c r="GI933" s="28"/>
      <c r="GJ933" s="28"/>
      <c r="GK933" s="28"/>
      <c r="GL933" s="28"/>
      <c r="GM933" s="28"/>
      <c r="GN933" s="28"/>
      <c r="GO933" s="28"/>
      <c r="GP933" s="28"/>
      <c r="GQ933" s="28"/>
      <c r="GR933" s="28"/>
      <c r="GS933" s="28"/>
      <c r="GT933" s="28"/>
      <c r="GU933" s="28"/>
      <c r="GV933" s="28"/>
      <c r="GW933" s="28"/>
      <c r="GX933" s="28"/>
      <c r="GY933" s="28"/>
      <c r="GZ933" s="28"/>
      <c r="HA933" s="28"/>
      <c r="HB933" s="28"/>
      <c r="HC933" s="28"/>
      <c r="HD933" s="28"/>
      <c r="HE933" s="28"/>
      <c r="HF933" s="28"/>
      <c r="HG933" s="28"/>
      <c r="HH933" s="28"/>
      <c r="HI933" s="28"/>
      <c r="HJ933" s="28"/>
      <c r="HK933" s="28"/>
      <c r="HL933" s="28"/>
      <c r="HM933" s="28"/>
      <c r="HN933" s="28"/>
      <c r="HO933" s="28"/>
      <c r="HP933" s="28"/>
      <c r="HQ933" s="28"/>
      <c r="HR933" s="28"/>
      <c r="HS933" s="28"/>
      <c r="HT933" s="28"/>
      <c r="HU933" s="28"/>
      <c r="HV933" s="28"/>
      <c r="HW933" s="28"/>
      <c r="HX933" s="28"/>
      <c r="HY933" s="28"/>
      <c r="HZ933" s="28"/>
      <c r="IA933" s="28"/>
      <c r="IB933" s="28"/>
      <c r="IC933" s="28"/>
      <c r="ID933" s="28"/>
      <c r="IE933" s="28"/>
      <c r="IF933" s="28"/>
      <c r="IG933" s="28"/>
      <c r="IH933" s="28"/>
      <c r="II933" s="28"/>
      <c r="IJ933" s="28"/>
      <c r="IK933" s="28"/>
      <c r="IL933" s="28"/>
      <c r="IM933" s="28"/>
      <c r="IN933" s="28"/>
      <c r="IO933" s="28"/>
      <c r="IP933" s="28"/>
      <c r="IQ933" s="28"/>
      <c r="IR933" s="28"/>
    </row>
    <row r="934" spans="2:252" x14ac:dyDescent="0.25">
      <c r="B934" s="28"/>
      <c r="C934" s="28"/>
      <c r="D934" s="28"/>
      <c r="E934" s="28"/>
      <c r="F934" s="28"/>
      <c r="G934" s="28"/>
      <c r="H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c r="FL934" s="28"/>
      <c r="FM934" s="28"/>
      <c r="FN934" s="28"/>
      <c r="FO934" s="28"/>
      <c r="FP934" s="28"/>
      <c r="FQ934" s="28"/>
      <c r="FR934" s="28"/>
      <c r="FS934" s="28"/>
      <c r="FT934" s="28"/>
      <c r="FU934" s="28"/>
      <c r="FV934" s="28"/>
      <c r="FW934" s="28"/>
      <c r="FX934" s="28"/>
      <c r="FY934" s="28"/>
      <c r="FZ934" s="28"/>
      <c r="GA934" s="28"/>
      <c r="GB934" s="28"/>
      <c r="GC934" s="28"/>
      <c r="GD934" s="28"/>
      <c r="GE934" s="28"/>
      <c r="GF934" s="28"/>
      <c r="GG934" s="28"/>
      <c r="GH934" s="28"/>
      <c r="GI934" s="28"/>
      <c r="GJ934" s="28"/>
      <c r="GK934" s="28"/>
      <c r="GL934" s="28"/>
      <c r="GM934" s="28"/>
      <c r="GN934" s="28"/>
      <c r="GO934" s="28"/>
      <c r="GP934" s="28"/>
      <c r="GQ934" s="28"/>
      <c r="GR934" s="28"/>
      <c r="GS934" s="28"/>
      <c r="GT934" s="28"/>
      <c r="GU934" s="28"/>
      <c r="GV934" s="28"/>
      <c r="GW934" s="28"/>
      <c r="GX934" s="28"/>
      <c r="GY934" s="28"/>
      <c r="GZ934" s="28"/>
      <c r="HA934" s="28"/>
      <c r="HB934" s="28"/>
      <c r="HC934" s="28"/>
      <c r="HD934" s="28"/>
      <c r="HE934" s="28"/>
      <c r="HF934" s="28"/>
      <c r="HG934" s="28"/>
      <c r="HH934" s="28"/>
      <c r="HI934" s="28"/>
      <c r="HJ934" s="28"/>
      <c r="HK934" s="28"/>
      <c r="HL934" s="28"/>
      <c r="HM934" s="28"/>
      <c r="HN934" s="28"/>
      <c r="HO934" s="28"/>
      <c r="HP934" s="28"/>
      <c r="HQ934" s="28"/>
      <c r="HR934" s="28"/>
      <c r="HS934" s="28"/>
      <c r="HT934" s="28"/>
      <c r="HU934" s="28"/>
      <c r="HV934" s="28"/>
      <c r="HW934" s="28"/>
      <c r="HX934" s="28"/>
      <c r="HY934" s="28"/>
      <c r="HZ934" s="28"/>
      <c r="IA934" s="28"/>
      <c r="IB934" s="28"/>
      <c r="IC934" s="28"/>
      <c r="ID934" s="28"/>
      <c r="IE934" s="28"/>
      <c r="IF934" s="28"/>
      <c r="IG934" s="28"/>
      <c r="IH934" s="28"/>
      <c r="II934" s="28"/>
      <c r="IJ934" s="28"/>
      <c r="IK934" s="28"/>
      <c r="IL934" s="28"/>
      <c r="IM934" s="28"/>
      <c r="IN934" s="28"/>
      <c r="IO934" s="28"/>
      <c r="IP934" s="28"/>
      <c r="IQ934" s="28"/>
      <c r="IR934" s="28"/>
    </row>
    <row r="935" spans="2:252" x14ac:dyDescent="0.25">
      <c r="B935" s="28"/>
      <c r="C935" s="28"/>
      <c r="D935" s="28"/>
      <c r="E935" s="28"/>
      <c r="F935" s="28"/>
      <c r="G935" s="28"/>
      <c r="H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c r="FL935" s="28"/>
      <c r="FM935" s="28"/>
      <c r="FN935" s="28"/>
      <c r="FO935" s="28"/>
      <c r="FP935" s="28"/>
      <c r="FQ935" s="28"/>
      <c r="FR935" s="28"/>
      <c r="FS935" s="28"/>
      <c r="FT935" s="28"/>
      <c r="FU935" s="28"/>
      <c r="FV935" s="28"/>
      <c r="FW935" s="28"/>
      <c r="FX935" s="28"/>
      <c r="FY935" s="28"/>
      <c r="FZ935" s="28"/>
      <c r="GA935" s="28"/>
      <c r="GB935" s="28"/>
      <c r="GC935" s="28"/>
      <c r="GD935" s="28"/>
      <c r="GE935" s="28"/>
      <c r="GF935" s="28"/>
      <c r="GG935" s="28"/>
      <c r="GH935" s="28"/>
      <c r="GI935" s="28"/>
      <c r="GJ935" s="28"/>
      <c r="GK935" s="28"/>
      <c r="GL935" s="28"/>
      <c r="GM935" s="28"/>
      <c r="GN935" s="28"/>
      <c r="GO935" s="28"/>
      <c r="GP935" s="28"/>
      <c r="GQ935" s="28"/>
      <c r="GR935" s="28"/>
      <c r="GS935" s="28"/>
      <c r="GT935" s="28"/>
      <c r="GU935" s="28"/>
      <c r="GV935" s="28"/>
      <c r="GW935" s="28"/>
      <c r="GX935" s="28"/>
      <c r="GY935" s="28"/>
      <c r="GZ935" s="28"/>
      <c r="HA935" s="28"/>
      <c r="HB935" s="28"/>
      <c r="HC935" s="28"/>
      <c r="HD935" s="28"/>
      <c r="HE935" s="28"/>
      <c r="HF935" s="28"/>
      <c r="HG935" s="28"/>
      <c r="HH935" s="28"/>
      <c r="HI935" s="28"/>
      <c r="HJ935" s="28"/>
      <c r="HK935" s="28"/>
      <c r="HL935" s="28"/>
      <c r="HM935" s="28"/>
      <c r="HN935" s="28"/>
      <c r="HO935" s="28"/>
      <c r="HP935" s="28"/>
      <c r="HQ935" s="28"/>
      <c r="HR935" s="28"/>
      <c r="HS935" s="28"/>
      <c r="HT935" s="28"/>
      <c r="HU935" s="28"/>
      <c r="HV935" s="28"/>
      <c r="HW935" s="28"/>
      <c r="HX935" s="28"/>
      <c r="HY935" s="28"/>
      <c r="HZ935" s="28"/>
      <c r="IA935" s="28"/>
      <c r="IB935" s="28"/>
      <c r="IC935" s="28"/>
      <c r="ID935" s="28"/>
      <c r="IE935" s="28"/>
      <c r="IF935" s="28"/>
      <c r="IG935" s="28"/>
      <c r="IH935" s="28"/>
      <c r="II935" s="28"/>
      <c r="IJ935" s="28"/>
      <c r="IK935" s="28"/>
      <c r="IL935" s="28"/>
      <c r="IM935" s="28"/>
      <c r="IN935" s="28"/>
      <c r="IO935" s="28"/>
      <c r="IP935" s="28"/>
      <c r="IQ935" s="28"/>
      <c r="IR935" s="28"/>
    </row>
    <row r="936" spans="2:252" x14ac:dyDescent="0.25">
      <c r="B936" s="28"/>
      <c r="C936" s="28"/>
      <c r="D936" s="28"/>
      <c r="E936" s="28"/>
      <c r="F936" s="28"/>
      <c r="G936" s="28"/>
      <c r="H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c r="FL936" s="28"/>
      <c r="FM936" s="28"/>
      <c r="FN936" s="28"/>
      <c r="FO936" s="28"/>
      <c r="FP936" s="28"/>
      <c r="FQ936" s="28"/>
      <c r="FR936" s="28"/>
      <c r="FS936" s="28"/>
      <c r="FT936" s="28"/>
      <c r="FU936" s="28"/>
      <c r="FV936" s="28"/>
      <c r="FW936" s="28"/>
      <c r="FX936" s="28"/>
      <c r="FY936" s="28"/>
      <c r="FZ936" s="28"/>
      <c r="GA936" s="28"/>
      <c r="GB936" s="28"/>
      <c r="GC936" s="28"/>
      <c r="GD936" s="28"/>
      <c r="GE936" s="28"/>
      <c r="GF936" s="28"/>
      <c r="GG936" s="28"/>
      <c r="GH936" s="28"/>
      <c r="GI936" s="28"/>
      <c r="GJ936" s="28"/>
      <c r="GK936" s="28"/>
      <c r="GL936" s="28"/>
      <c r="GM936" s="28"/>
      <c r="GN936" s="28"/>
      <c r="GO936" s="28"/>
      <c r="GP936" s="28"/>
      <c r="GQ936" s="28"/>
      <c r="GR936" s="28"/>
      <c r="GS936" s="28"/>
      <c r="GT936" s="28"/>
      <c r="GU936" s="28"/>
      <c r="GV936" s="28"/>
      <c r="GW936" s="28"/>
      <c r="GX936" s="28"/>
      <c r="GY936" s="28"/>
      <c r="GZ936" s="28"/>
      <c r="HA936" s="28"/>
      <c r="HB936" s="28"/>
      <c r="HC936" s="28"/>
      <c r="HD936" s="28"/>
      <c r="HE936" s="28"/>
      <c r="HF936" s="28"/>
      <c r="HG936" s="28"/>
      <c r="HH936" s="28"/>
      <c r="HI936" s="28"/>
      <c r="HJ936" s="28"/>
      <c r="HK936" s="28"/>
      <c r="HL936" s="28"/>
      <c r="HM936" s="28"/>
      <c r="HN936" s="28"/>
      <c r="HO936" s="28"/>
      <c r="HP936" s="28"/>
      <c r="HQ936" s="28"/>
      <c r="HR936" s="28"/>
      <c r="HS936" s="28"/>
      <c r="HT936" s="28"/>
      <c r="HU936" s="28"/>
      <c r="HV936" s="28"/>
      <c r="HW936" s="28"/>
      <c r="HX936" s="28"/>
      <c r="HY936" s="28"/>
      <c r="HZ936" s="28"/>
      <c r="IA936" s="28"/>
      <c r="IB936" s="28"/>
      <c r="IC936" s="28"/>
      <c r="ID936" s="28"/>
      <c r="IE936" s="28"/>
      <c r="IF936" s="28"/>
      <c r="IG936" s="28"/>
      <c r="IH936" s="28"/>
      <c r="II936" s="28"/>
      <c r="IJ936" s="28"/>
      <c r="IK936" s="28"/>
      <c r="IL936" s="28"/>
      <c r="IM936" s="28"/>
      <c r="IN936" s="28"/>
      <c r="IO936" s="28"/>
      <c r="IP936" s="28"/>
      <c r="IQ936" s="28"/>
      <c r="IR936" s="28"/>
    </row>
    <row r="937" spans="2:252" x14ac:dyDescent="0.25">
      <c r="B937" s="28"/>
      <c r="C937" s="28"/>
      <c r="D937" s="28"/>
      <c r="E937" s="28"/>
      <c r="F937" s="28"/>
      <c r="G937" s="28"/>
      <c r="H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c r="FL937" s="28"/>
      <c r="FM937" s="28"/>
      <c r="FN937" s="28"/>
      <c r="FO937" s="28"/>
      <c r="FP937" s="28"/>
      <c r="FQ937" s="28"/>
      <c r="FR937" s="28"/>
      <c r="FS937" s="28"/>
      <c r="FT937" s="28"/>
      <c r="FU937" s="28"/>
      <c r="FV937" s="28"/>
      <c r="FW937" s="28"/>
      <c r="FX937" s="28"/>
      <c r="FY937" s="28"/>
      <c r="FZ937" s="28"/>
      <c r="GA937" s="28"/>
      <c r="GB937" s="28"/>
      <c r="GC937" s="28"/>
      <c r="GD937" s="28"/>
      <c r="GE937" s="28"/>
      <c r="GF937" s="28"/>
      <c r="GG937" s="28"/>
      <c r="GH937" s="28"/>
      <c r="GI937" s="28"/>
      <c r="GJ937" s="28"/>
      <c r="GK937" s="28"/>
      <c r="GL937" s="28"/>
      <c r="GM937" s="28"/>
      <c r="GN937" s="28"/>
      <c r="GO937" s="28"/>
      <c r="GP937" s="28"/>
      <c r="GQ937" s="28"/>
      <c r="GR937" s="28"/>
      <c r="GS937" s="28"/>
      <c r="GT937" s="28"/>
      <c r="GU937" s="28"/>
      <c r="GV937" s="28"/>
      <c r="GW937" s="28"/>
      <c r="GX937" s="28"/>
      <c r="GY937" s="28"/>
      <c r="GZ937" s="28"/>
      <c r="HA937" s="28"/>
      <c r="HB937" s="28"/>
      <c r="HC937" s="28"/>
      <c r="HD937" s="28"/>
      <c r="HE937" s="28"/>
      <c r="HF937" s="28"/>
      <c r="HG937" s="28"/>
      <c r="HH937" s="28"/>
      <c r="HI937" s="28"/>
      <c r="HJ937" s="28"/>
      <c r="HK937" s="28"/>
      <c r="HL937" s="28"/>
      <c r="HM937" s="28"/>
      <c r="HN937" s="28"/>
      <c r="HO937" s="28"/>
      <c r="HP937" s="28"/>
      <c r="HQ937" s="28"/>
      <c r="HR937" s="28"/>
      <c r="HS937" s="28"/>
      <c r="HT937" s="28"/>
      <c r="HU937" s="28"/>
      <c r="HV937" s="28"/>
      <c r="HW937" s="28"/>
      <c r="HX937" s="28"/>
      <c r="HY937" s="28"/>
      <c r="HZ937" s="28"/>
      <c r="IA937" s="28"/>
      <c r="IB937" s="28"/>
      <c r="IC937" s="28"/>
      <c r="ID937" s="28"/>
      <c r="IE937" s="28"/>
      <c r="IF937" s="28"/>
      <c r="IG937" s="28"/>
      <c r="IH937" s="28"/>
      <c r="II937" s="28"/>
      <c r="IJ937" s="28"/>
      <c r="IK937" s="28"/>
      <c r="IL937" s="28"/>
      <c r="IM937" s="28"/>
      <c r="IN937" s="28"/>
      <c r="IO937" s="28"/>
      <c r="IP937" s="28"/>
      <c r="IQ937" s="28"/>
      <c r="IR937" s="28"/>
    </row>
    <row r="938" spans="2:252" x14ac:dyDescent="0.25">
      <c r="B938" s="28"/>
      <c r="C938" s="28"/>
      <c r="D938" s="28"/>
      <c r="E938" s="28"/>
      <c r="F938" s="28"/>
      <c r="G938" s="28"/>
      <c r="H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c r="FL938" s="28"/>
      <c r="FM938" s="28"/>
      <c r="FN938" s="28"/>
      <c r="FO938" s="28"/>
      <c r="FP938" s="28"/>
      <c r="FQ938" s="28"/>
      <c r="FR938" s="28"/>
      <c r="FS938" s="28"/>
      <c r="FT938" s="28"/>
      <c r="FU938" s="28"/>
      <c r="FV938" s="28"/>
      <c r="FW938" s="28"/>
      <c r="FX938" s="28"/>
      <c r="FY938" s="28"/>
      <c r="FZ938" s="28"/>
      <c r="GA938" s="28"/>
      <c r="GB938" s="28"/>
      <c r="GC938" s="28"/>
      <c r="GD938" s="28"/>
      <c r="GE938" s="28"/>
      <c r="GF938" s="28"/>
      <c r="GG938" s="28"/>
      <c r="GH938" s="28"/>
      <c r="GI938" s="28"/>
      <c r="GJ938" s="28"/>
      <c r="GK938" s="28"/>
      <c r="GL938" s="28"/>
      <c r="GM938" s="28"/>
      <c r="GN938" s="28"/>
      <c r="GO938" s="28"/>
      <c r="GP938" s="28"/>
      <c r="GQ938" s="28"/>
      <c r="GR938" s="28"/>
      <c r="GS938" s="28"/>
      <c r="GT938" s="28"/>
      <c r="GU938" s="28"/>
      <c r="GV938" s="28"/>
      <c r="GW938" s="28"/>
      <c r="GX938" s="28"/>
      <c r="GY938" s="28"/>
      <c r="GZ938" s="28"/>
      <c r="HA938" s="28"/>
      <c r="HB938" s="28"/>
      <c r="HC938" s="28"/>
      <c r="HD938" s="28"/>
      <c r="HE938" s="28"/>
      <c r="HF938" s="28"/>
      <c r="HG938" s="28"/>
      <c r="HH938" s="28"/>
      <c r="HI938" s="28"/>
      <c r="HJ938" s="28"/>
      <c r="HK938" s="28"/>
      <c r="HL938" s="28"/>
      <c r="HM938" s="28"/>
      <c r="HN938" s="28"/>
      <c r="HO938" s="28"/>
      <c r="HP938" s="28"/>
      <c r="HQ938" s="28"/>
      <c r="HR938" s="28"/>
      <c r="HS938" s="28"/>
      <c r="HT938" s="28"/>
      <c r="HU938" s="28"/>
      <c r="HV938" s="28"/>
      <c r="HW938" s="28"/>
      <c r="HX938" s="28"/>
      <c r="HY938" s="28"/>
      <c r="HZ938" s="28"/>
      <c r="IA938" s="28"/>
      <c r="IB938" s="28"/>
      <c r="IC938" s="28"/>
      <c r="ID938" s="28"/>
      <c r="IE938" s="28"/>
      <c r="IF938" s="28"/>
      <c r="IG938" s="28"/>
      <c r="IH938" s="28"/>
      <c r="II938" s="28"/>
      <c r="IJ938" s="28"/>
      <c r="IK938" s="28"/>
      <c r="IL938" s="28"/>
      <c r="IM938" s="28"/>
      <c r="IN938" s="28"/>
      <c r="IO938" s="28"/>
      <c r="IP938" s="28"/>
      <c r="IQ938" s="28"/>
      <c r="IR938" s="28"/>
    </row>
    <row r="939" spans="2:252" x14ac:dyDescent="0.25">
      <c r="B939" s="28"/>
      <c r="C939" s="28"/>
      <c r="D939" s="28"/>
      <c r="E939" s="28"/>
      <c r="F939" s="28"/>
      <c r="G939" s="28"/>
      <c r="H939" s="28"/>
      <c r="K939" s="28"/>
      <c r="L939" s="28"/>
      <c r="M939" s="28"/>
      <c r="N939" s="28"/>
      <c r="O939" s="28"/>
      <c r="P939" s="28"/>
      <c r="Q939" s="28"/>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c r="FL939" s="28"/>
      <c r="FM939" s="28"/>
      <c r="FN939" s="28"/>
      <c r="FO939" s="28"/>
      <c r="FP939" s="28"/>
      <c r="FQ939" s="28"/>
      <c r="FR939" s="28"/>
      <c r="FS939" s="28"/>
      <c r="FT939" s="28"/>
      <c r="FU939" s="28"/>
      <c r="FV939" s="28"/>
      <c r="FW939" s="28"/>
      <c r="FX939" s="28"/>
      <c r="FY939" s="28"/>
      <c r="FZ939" s="28"/>
      <c r="GA939" s="28"/>
      <c r="GB939" s="28"/>
      <c r="GC939" s="28"/>
      <c r="GD939" s="28"/>
      <c r="GE939" s="28"/>
      <c r="GF939" s="28"/>
      <c r="GG939" s="28"/>
      <c r="GH939" s="28"/>
      <c r="GI939" s="28"/>
      <c r="GJ939" s="28"/>
      <c r="GK939" s="28"/>
      <c r="GL939" s="28"/>
      <c r="GM939" s="28"/>
      <c r="GN939" s="28"/>
      <c r="GO939" s="28"/>
      <c r="GP939" s="28"/>
      <c r="GQ939" s="28"/>
      <c r="GR939" s="28"/>
      <c r="GS939" s="28"/>
      <c r="GT939" s="28"/>
      <c r="GU939" s="28"/>
      <c r="GV939" s="28"/>
      <c r="GW939" s="28"/>
      <c r="GX939" s="28"/>
      <c r="GY939" s="28"/>
      <c r="GZ939" s="28"/>
      <c r="HA939" s="28"/>
      <c r="HB939" s="28"/>
      <c r="HC939" s="28"/>
      <c r="HD939" s="28"/>
      <c r="HE939" s="28"/>
      <c r="HF939" s="28"/>
      <c r="HG939" s="28"/>
      <c r="HH939" s="28"/>
      <c r="HI939" s="28"/>
      <c r="HJ939" s="28"/>
      <c r="HK939" s="28"/>
      <c r="HL939" s="28"/>
      <c r="HM939" s="28"/>
      <c r="HN939" s="28"/>
      <c r="HO939" s="28"/>
      <c r="HP939" s="28"/>
      <c r="HQ939" s="28"/>
      <c r="HR939" s="28"/>
      <c r="HS939" s="28"/>
      <c r="HT939" s="28"/>
      <c r="HU939" s="28"/>
      <c r="HV939" s="28"/>
      <c r="HW939" s="28"/>
      <c r="HX939" s="28"/>
      <c r="HY939" s="28"/>
      <c r="HZ939" s="28"/>
      <c r="IA939" s="28"/>
      <c r="IB939" s="28"/>
      <c r="IC939" s="28"/>
      <c r="ID939" s="28"/>
      <c r="IE939" s="28"/>
      <c r="IF939" s="28"/>
      <c r="IG939" s="28"/>
      <c r="IH939" s="28"/>
      <c r="II939" s="28"/>
      <c r="IJ939" s="28"/>
      <c r="IK939" s="28"/>
      <c r="IL939" s="28"/>
      <c r="IM939" s="28"/>
      <c r="IN939" s="28"/>
      <c r="IO939" s="28"/>
      <c r="IP939" s="28"/>
      <c r="IQ939" s="28"/>
      <c r="IR939" s="28"/>
    </row>
    <row r="940" spans="2:252" x14ac:dyDescent="0.25">
      <c r="B940" s="28"/>
      <c r="C940" s="28"/>
      <c r="D940" s="28"/>
      <c r="E940" s="28"/>
      <c r="F940" s="28"/>
      <c r="G940" s="28"/>
      <c r="H940" s="28"/>
      <c r="K940" s="28"/>
      <c r="L940" s="28"/>
      <c r="M940" s="28"/>
      <c r="N940" s="28"/>
      <c r="O940" s="28"/>
      <c r="P940" s="28"/>
      <c r="Q940" s="28"/>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c r="FL940" s="28"/>
      <c r="FM940" s="28"/>
      <c r="FN940" s="28"/>
      <c r="FO940" s="28"/>
      <c r="FP940" s="28"/>
      <c r="FQ940" s="28"/>
      <c r="FR940" s="28"/>
      <c r="FS940" s="28"/>
      <c r="FT940" s="28"/>
      <c r="FU940" s="28"/>
      <c r="FV940" s="28"/>
      <c r="FW940" s="28"/>
      <c r="FX940" s="28"/>
      <c r="FY940" s="28"/>
      <c r="FZ940" s="28"/>
      <c r="GA940" s="28"/>
      <c r="GB940" s="28"/>
      <c r="GC940" s="28"/>
      <c r="GD940" s="28"/>
      <c r="GE940" s="28"/>
      <c r="GF940" s="28"/>
      <c r="GG940" s="28"/>
      <c r="GH940" s="28"/>
      <c r="GI940" s="28"/>
      <c r="GJ940" s="28"/>
      <c r="GK940" s="28"/>
      <c r="GL940" s="28"/>
      <c r="GM940" s="28"/>
      <c r="GN940" s="28"/>
      <c r="GO940" s="28"/>
      <c r="GP940" s="28"/>
      <c r="GQ940" s="28"/>
      <c r="GR940" s="28"/>
      <c r="GS940" s="28"/>
      <c r="GT940" s="28"/>
      <c r="GU940" s="28"/>
      <c r="GV940" s="28"/>
      <c r="GW940" s="28"/>
      <c r="GX940" s="28"/>
      <c r="GY940" s="28"/>
      <c r="GZ940" s="28"/>
      <c r="HA940" s="28"/>
      <c r="HB940" s="28"/>
      <c r="HC940" s="28"/>
      <c r="HD940" s="28"/>
      <c r="HE940" s="28"/>
      <c r="HF940" s="28"/>
      <c r="HG940" s="28"/>
      <c r="HH940" s="28"/>
      <c r="HI940" s="28"/>
      <c r="HJ940" s="28"/>
      <c r="HK940" s="28"/>
      <c r="HL940" s="28"/>
      <c r="HM940" s="28"/>
      <c r="HN940" s="28"/>
      <c r="HO940" s="28"/>
      <c r="HP940" s="28"/>
      <c r="HQ940" s="28"/>
      <c r="HR940" s="28"/>
      <c r="HS940" s="28"/>
      <c r="HT940" s="28"/>
      <c r="HU940" s="28"/>
      <c r="HV940" s="28"/>
      <c r="HW940" s="28"/>
      <c r="HX940" s="28"/>
      <c r="HY940" s="28"/>
      <c r="HZ940" s="28"/>
      <c r="IA940" s="28"/>
      <c r="IB940" s="28"/>
      <c r="IC940" s="28"/>
      <c r="ID940" s="28"/>
      <c r="IE940" s="28"/>
      <c r="IF940" s="28"/>
      <c r="IG940" s="28"/>
      <c r="IH940" s="28"/>
      <c r="II940" s="28"/>
      <c r="IJ940" s="28"/>
      <c r="IK940" s="28"/>
      <c r="IL940" s="28"/>
      <c r="IM940" s="28"/>
      <c r="IN940" s="28"/>
      <c r="IO940" s="28"/>
      <c r="IP940" s="28"/>
      <c r="IQ940" s="28"/>
      <c r="IR940" s="28"/>
    </row>
    <row r="941" spans="2:252" x14ac:dyDescent="0.25">
      <c r="B941" s="28"/>
      <c r="C941" s="28"/>
      <c r="D941" s="28"/>
      <c r="E941" s="28"/>
      <c r="F941" s="28"/>
      <c r="G941" s="28"/>
      <c r="H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c r="FL941" s="28"/>
      <c r="FM941" s="28"/>
      <c r="FN941" s="28"/>
      <c r="FO941" s="28"/>
      <c r="FP941" s="28"/>
      <c r="FQ941" s="28"/>
      <c r="FR941" s="28"/>
      <c r="FS941" s="28"/>
      <c r="FT941" s="28"/>
      <c r="FU941" s="28"/>
      <c r="FV941" s="28"/>
      <c r="FW941" s="28"/>
      <c r="FX941" s="28"/>
      <c r="FY941" s="28"/>
      <c r="FZ941" s="28"/>
      <c r="GA941" s="28"/>
      <c r="GB941" s="28"/>
      <c r="GC941" s="28"/>
      <c r="GD941" s="28"/>
      <c r="GE941" s="28"/>
      <c r="GF941" s="28"/>
      <c r="GG941" s="28"/>
      <c r="GH941" s="28"/>
      <c r="GI941" s="28"/>
      <c r="GJ941" s="28"/>
      <c r="GK941" s="28"/>
      <c r="GL941" s="28"/>
      <c r="GM941" s="28"/>
      <c r="GN941" s="28"/>
      <c r="GO941" s="28"/>
      <c r="GP941" s="28"/>
      <c r="GQ941" s="28"/>
      <c r="GR941" s="28"/>
      <c r="GS941" s="28"/>
      <c r="GT941" s="28"/>
      <c r="GU941" s="28"/>
      <c r="GV941" s="28"/>
      <c r="GW941" s="28"/>
      <c r="GX941" s="28"/>
      <c r="GY941" s="28"/>
      <c r="GZ941" s="28"/>
      <c r="HA941" s="28"/>
      <c r="HB941" s="28"/>
      <c r="HC941" s="28"/>
      <c r="HD941" s="28"/>
      <c r="HE941" s="28"/>
      <c r="HF941" s="28"/>
      <c r="HG941" s="28"/>
      <c r="HH941" s="28"/>
      <c r="HI941" s="28"/>
      <c r="HJ941" s="28"/>
      <c r="HK941" s="28"/>
      <c r="HL941" s="28"/>
      <c r="HM941" s="28"/>
      <c r="HN941" s="28"/>
      <c r="HO941" s="28"/>
      <c r="HP941" s="28"/>
      <c r="HQ941" s="28"/>
      <c r="HR941" s="28"/>
      <c r="HS941" s="28"/>
      <c r="HT941" s="28"/>
      <c r="HU941" s="28"/>
      <c r="HV941" s="28"/>
      <c r="HW941" s="28"/>
      <c r="HX941" s="28"/>
      <c r="HY941" s="28"/>
      <c r="HZ941" s="28"/>
      <c r="IA941" s="28"/>
      <c r="IB941" s="28"/>
      <c r="IC941" s="28"/>
      <c r="ID941" s="28"/>
      <c r="IE941" s="28"/>
      <c r="IF941" s="28"/>
      <c r="IG941" s="28"/>
      <c r="IH941" s="28"/>
      <c r="II941" s="28"/>
      <c r="IJ941" s="28"/>
      <c r="IK941" s="28"/>
      <c r="IL941" s="28"/>
      <c r="IM941" s="28"/>
      <c r="IN941" s="28"/>
      <c r="IO941" s="28"/>
      <c r="IP941" s="28"/>
      <c r="IQ941" s="28"/>
      <c r="IR941" s="28"/>
    </row>
    <row r="942" spans="2:252" x14ac:dyDescent="0.25">
      <c r="B942" s="28"/>
      <c r="C942" s="28"/>
      <c r="D942" s="28"/>
      <c r="E942" s="28"/>
      <c r="F942" s="28"/>
      <c r="G942" s="28"/>
      <c r="H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c r="FL942" s="28"/>
      <c r="FM942" s="28"/>
      <c r="FN942" s="28"/>
      <c r="FO942" s="28"/>
      <c r="FP942" s="28"/>
      <c r="FQ942" s="28"/>
      <c r="FR942" s="28"/>
      <c r="FS942" s="28"/>
      <c r="FT942" s="28"/>
      <c r="FU942" s="28"/>
      <c r="FV942" s="28"/>
      <c r="FW942" s="28"/>
      <c r="FX942" s="28"/>
      <c r="FY942" s="28"/>
      <c r="FZ942" s="28"/>
      <c r="GA942" s="28"/>
      <c r="GB942" s="28"/>
      <c r="GC942" s="28"/>
      <c r="GD942" s="28"/>
      <c r="GE942" s="28"/>
      <c r="GF942" s="28"/>
      <c r="GG942" s="28"/>
      <c r="GH942" s="28"/>
      <c r="GI942" s="28"/>
      <c r="GJ942" s="28"/>
      <c r="GK942" s="28"/>
      <c r="GL942" s="28"/>
      <c r="GM942" s="28"/>
      <c r="GN942" s="28"/>
      <c r="GO942" s="28"/>
      <c r="GP942" s="28"/>
      <c r="GQ942" s="28"/>
      <c r="GR942" s="28"/>
      <c r="GS942" s="28"/>
      <c r="GT942" s="28"/>
      <c r="GU942" s="28"/>
      <c r="GV942" s="28"/>
      <c r="GW942" s="28"/>
      <c r="GX942" s="28"/>
      <c r="GY942" s="28"/>
      <c r="GZ942" s="28"/>
      <c r="HA942" s="28"/>
      <c r="HB942" s="28"/>
      <c r="HC942" s="28"/>
      <c r="HD942" s="28"/>
      <c r="HE942" s="28"/>
      <c r="HF942" s="28"/>
      <c r="HG942" s="28"/>
      <c r="HH942" s="28"/>
      <c r="HI942" s="28"/>
      <c r="HJ942" s="28"/>
      <c r="HK942" s="28"/>
      <c r="HL942" s="28"/>
      <c r="HM942" s="28"/>
      <c r="HN942" s="28"/>
      <c r="HO942" s="28"/>
      <c r="HP942" s="28"/>
      <c r="HQ942" s="28"/>
      <c r="HR942" s="28"/>
      <c r="HS942" s="28"/>
      <c r="HT942" s="28"/>
      <c r="HU942" s="28"/>
      <c r="HV942" s="28"/>
      <c r="HW942" s="28"/>
      <c r="HX942" s="28"/>
      <c r="HY942" s="28"/>
      <c r="HZ942" s="28"/>
      <c r="IA942" s="28"/>
      <c r="IB942" s="28"/>
      <c r="IC942" s="28"/>
      <c r="ID942" s="28"/>
      <c r="IE942" s="28"/>
      <c r="IF942" s="28"/>
      <c r="IG942" s="28"/>
      <c r="IH942" s="28"/>
      <c r="II942" s="28"/>
      <c r="IJ942" s="28"/>
      <c r="IK942" s="28"/>
      <c r="IL942" s="28"/>
      <c r="IM942" s="28"/>
      <c r="IN942" s="28"/>
      <c r="IO942" s="28"/>
      <c r="IP942" s="28"/>
      <c r="IQ942" s="28"/>
      <c r="IR942" s="28"/>
    </row>
    <row r="943" spans="2:252" x14ac:dyDescent="0.25">
      <c r="B943" s="28"/>
      <c r="C943" s="28"/>
      <c r="D943" s="28"/>
      <c r="E943" s="28"/>
      <c r="F943" s="28"/>
      <c r="G943" s="28"/>
      <c r="H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c r="FL943" s="28"/>
      <c r="FM943" s="28"/>
      <c r="FN943" s="28"/>
      <c r="FO943" s="28"/>
      <c r="FP943" s="28"/>
      <c r="FQ943" s="28"/>
      <c r="FR943" s="28"/>
      <c r="FS943" s="28"/>
      <c r="FT943" s="28"/>
      <c r="FU943" s="28"/>
      <c r="FV943" s="28"/>
      <c r="FW943" s="28"/>
      <c r="FX943" s="28"/>
      <c r="FY943" s="28"/>
      <c r="FZ943" s="28"/>
      <c r="GA943" s="28"/>
      <c r="GB943" s="28"/>
      <c r="GC943" s="28"/>
      <c r="GD943" s="28"/>
      <c r="GE943" s="28"/>
      <c r="GF943" s="28"/>
      <c r="GG943" s="28"/>
      <c r="GH943" s="28"/>
      <c r="GI943" s="28"/>
      <c r="GJ943" s="28"/>
      <c r="GK943" s="28"/>
      <c r="GL943" s="28"/>
      <c r="GM943" s="28"/>
      <c r="GN943" s="28"/>
      <c r="GO943" s="28"/>
      <c r="GP943" s="28"/>
      <c r="GQ943" s="28"/>
      <c r="GR943" s="28"/>
      <c r="GS943" s="28"/>
      <c r="GT943" s="28"/>
      <c r="GU943" s="28"/>
      <c r="GV943" s="28"/>
      <c r="GW943" s="28"/>
      <c r="GX943" s="28"/>
      <c r="GY943" s="28"/>
      <c r="GZ943" s="28"/>
      <c r="HA943" s="28"/>
      <c r="HB943" s="28"/>
      <c r="HC943" s="28"/>
      <c r="HD943" s="28"/>
      <c r="HE943" s="28"/>
      <c r="HF943" s="28"/>
      <c r="HG943" s="28"/>
      <c r="HH943" s="28"/>
      <c r="HI943" s="28"/>
      <c r="HJ943" s="28"/>
      <c r="HK943" s="28"/>
      <c r="HL943" s="28"/>
      <c r="HM943" s="28"/>
      <c r="HN943" s="28"/>
      <c r="HO943" s="28"/>
      <c r="HP943" s="28"/>
      <c r="HQ943" s="28"/>
      <c r="HR943" s="28"/>
      <c r="HS943" s="28"/>
      <c r="HT943" s="28"/>
      <c r="HU943" s="28"/>
      <c r="HV943" s="28"/>
      <c r="HW943" s="28"/>
      <c r="HX943" s="28"/>
      <c r="HY943" s="28"/>
      <c r="HZ943" s="28"/>
      <c r="IA943" s="28"/>
      <c r="IB943" s="28"/>
      <c r="IC943" s="28"/>
      <c r="ID943" s="28"/>
      <c r="IE943" s="28"/>
      <c r="IF943" s="28"/>
      <c r="IG943" s="28"/>
      <c r="IH943" s="28"/>
      <c r="II943" s="28"/>
      <c r="IJ943" s="28"/>
      <c r="IK943" s="28"/>
      <c r="IL943" s="28"/>
      <c r="IM943" s="28"/>
      <c r="IN943" s="28"/>
      <c r="IO943" s="28"/>
      <c r="IP943" s="28"/>
      <c r="IQ943" s="28"/>
      <c r="IR943" s="28"/>
    </row>
    <row r="944" spans="2:252" x14ac:dyDescent="0.25">
      <c r="B944" s="28"/>
      <c r="C944" s="28"/>
      <c r="D944" s="28"/>
      <c r="E944" s="28"/>
      <c r="F944" s="28"/>
      <c r="G944" s="28"/>
      <c r="H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c r="FL944" s="28"/>
      <c r="FM944" s="28"/>
      <c r="FN944" s="28"/>
      <c r="FO944" s="28"/>
      <c r="FP944" s="28"/>
      <c r="FQ944" s="28"/>
      <c r="FR944" s="28"/>
      <c r="FS944" s="28"/>
      <c r="FT944" s="28"/>
      <c r="FU944" s="28"/>
      <c r="FV944" s="28"/>
      <c r="FW944" s="28"/>
      <c r="FX944" s="28"/>
      <c r="FY944" s="28"/>
      <c r="FZ944" s="28"/>
      <c r="GA944" s="28"/>
      <c r="GB944" s="28"/>
      <c r="GC944" s="28"/>
      <c r="GD944" s="28"/>
      <c r="GE944" s="28"/>
      <c r="GF944" s="28"/>
      <c r="GG944" s="28"/>
      <c r="GH944" s="28"/>
      <c r="GI944" s="28"/>
      <c r="GJ944" s="28"/>
      <c r="GK944" s="28"/>
      <c r="GL944" s="28"/>
      <c r="GM944" s="28"/>
      <c r="GN944" s="28"/>
      <c r="GO944" s="28"/>
      <c r="GP944" s="28"/>
      <c r="GQ944" s="28"/>
      <c r="GR944" s="28"/>
      <c r="GS944" s="28"/>
      <c r="GT944" s="28"/>
      <c r="GU944" s="28"/>
      <c r="GV944" s="28"/>
      <c r="GW944" s="28"/>
      <c r="GX944" s="28"/>
      <c r="GY944" s="28"/>
      <c r="GZ944" s="28"/>
      <c r="HA944" s="28"/>
      <c r="HB944" s="28"/>
      <c r="HC944" s="28"/>
      <c r="HD944" s="28"/>
      <c r="HE944" s="28"/>
      <c r="HF944" s="28"/>
      <c r="HG944" s="28"/>
      <c r="HH944" s="28"/>
      <c r="HI944" s="28"/>
      <c r="HJ944" s="28"/>
      <c r="HK944" s="28"/>
      <c r="HL944" s="28"/>
      <c r="HM944" s="28"/>
      <c r="HN944" s="28"/>
      <c r="HO944" s="28"/>
      <c r="HP944" s="28"/>
      <c r="HQ944" s="28"/>
      <c r="HR944" s="28"/>
      <c r="HS944" s="28"/>
      <c r="HT944" s="28"/>
      <c r="HU944" s="28"/>
      <c r="HV944" s="28"/>
      <c r="HW944" s="28"/>
      <c r="HX944" s="28"/>
      <c r="HY944" s="28"/>
      <c r="HZ944" s="28"/>
      <c r="IA944" s="28"/>
      <c r="IB944" s="28"/>
      <c r="IC944" s="28"/>
      <c r="ID944" s="28"/>
      <c r="IE944" s="28"/>
      <c r="IF944" s="28"/>
      <c r="IG944" s="28"/>
      <c r="IH944" s="28"/>
      <c r="II944" s="28"/>
      <c r="IJ944" s="28"/>
      <c r="IK944" s="28"/>
      <c r="IL944" s="28"/>
      <c r="IM944" s="28"/>
      <c r="IN944" s="28"/>
      <c r="IO944" s="28"/>
      <c r="IP944" s="28"/>
      <c r="IQ944" s="28"/>
      <c r="IR944" s="28"/>
    </row>
    <row r="945" spans="2:252" x14ac:dyDescent="0.25">
      <c r="B945" s="28"/>
      <c r="C945" s="28"/>
      <c r="D945" s="28"/>
      <c r="E945" s="28"/>
      <c r="F945" s="28"/>
      <c r="G945" s="28"/>
      <c r="H945" s="28"/>
      <c r="K945" s="28"/>
      <c r="L945" s="28"/>
      <c r="M945" s="28"/>
      <c r="N945" s="28"/>
      <c r="O945" s="28"/>
      <c r="P945" s="28"/>
      <c r="Q945" s="28"/>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c r="FL945" s="28"/>
      <c r="FM945" s="28"/>
      <c r="FN945" s="28"/>
      <c r="FO945" s="28"/>
      <c r="FP945" s="28"/>
      <c r="FQ945" s="28"/>
      <c r="FR945" s="28"/>
      <c r="FS945" s="28"/>
      <c r="FT945" s="28"/>
      <c r="FU945" s="28"/>
      <c r="FV945" s="28"/>
      <c r="FW945" s="28"/>
      <c r="FX945" s="28"/>
      <c r="FY945" s="28"/>
      <c r="FZ945" s="28"/>
      <c r="GA945" s="28"/>
      <c r="GB945" s="28"/>
      <c r="GC945" s="28"/>
      <c r="GD945" s="28"/>
      <c r="GE945" s="28"/>
      <c r="GF945" s="28"/>
      <c r="GG945" s="28"/>
      <c r="GH945" s="28"/>
      <c r="GI945" s="28"/>
      <c r="GJ945" s="28"/>
      <c r="GK945" s="28"/>
      <c r="GL945" s="28"/>
      <c r="GM945" s="28"/>
      <c r="GN945" s="28"/>
      <c r="GO945" s="28"/>
      <c r="GP945" s="28"/>
      <c r="GQ945" s="28"/>
      <c r="GR945" s="28"/>
      <c r="GS945" s="28"/>
      <c r="GT945" s="28"/>
      <c r="GU945" s="28"/>
      <c r="GV945" s="28"/>
      <c r="GW945" s="28"/>
      <c r="GX945" s="28"/>
      <c r="GY945" s="28"/>
      <c r="GZ945" s="28"/>
      <c r="HA945" s="28"/>
      <c r="HB945" s="28"/>
      <c r="HC945" s="28"/>
      <c r="HD945" s="28"/>
      <c r="HE945" s="28"/>
      <c r="HF945" s="28"/>
      <c r="HG945" s="28"/>
      <c r="HH945" s="28"/>
      <c r="HI945" s="28"/>
      <c r="HJ945" s="28"/>
      <c r="HK945" s="28"/>
      <c r="HL945" s="28"/>
      <c r="HM945" s="28"/>
      <c r="HN945" s="28"/>
      <c r="HO945" s="28"/>
      <c r="HP945" s="28"/>
      <c r="HQ945" s="28"/>
      <c r="HR945" s="28"/>
      <c r="HS945" s="28"/>
      <c r="HT945" s="28"/>
      <c r="HU945" s="28"/>
      <c r="HV945" s="28"/>
      <c r="HW945" s="28"/>
      <c r="HX945" s="28"/>
      <c r="HY945" s="28"/>
      <c r="HZ945" s="28"/>
      <c r="IA945" s="28"/>
      <c r="IB945" s="28"/>
      <c r="IC945" s="28"/>
      <c r="ID945" s="28"/>
      <c r="IE945" s="28"/>
      <c r="IF945" s="28"/>
      <c r="IG945" s="28"/>
      <c r="IH945" s="28"/>
      <c r="II945" s="28"/>
      <c r="IJ945" s="28"/>
      <c r="IK945" s="28"/>
      <c r="IL945" s="28"/>
      <c r="IM945" s="28"/>
      <c r="IN945" s="28"/>
      <c r="IO945" s="28"/>
      <c r="IP945" s="28"/>
      <c r="IQ945" s="28"/>
      <c r="IR945" s="28"/>
    </row>
    <row r="946" spans="2:252" x14ac:dyDescent="0.25">
      <c r="B946" s="28"/>
      <c r="C946" s="28"/>
      <c r="D946" s="28"/>
      <c r="E946" s="28"/>
      <c r="F946" s="28"/>
      <c r="G946" s="28"/>
      <c r="H946" s="28"/>
      <c r="K946" s="28"/>
      <c r="L946" s="28"/>
      <c r="M946" s="28"/>
      <c r="N946" s="28"/>
      <c r="O946" s="28"/>
      <c r="P946" s="28"/>
      <c r="Q946" s="28"/>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c r="FL946" s="28"/>
      <c r="FM946" s="28"/>
      <c r="FN946" s="28"/>
      <c r="FO946" s="28"/>
      <c r="FP946" s="28"/>
      <c r="FQ946" s="28"/>
      <c r="FR946" s="28"/>
      <c r="FS946" s="28"/>
      <c r="FT946" s="28"/>
      <c r="FU946" s="28"/>
      <c r="FV946" s="28"/>
      <c r="FW946" s="28"/>
      <c r="FX946" s="28"/>
      <c r="FY946" s="28"/>
      <c r="FZ946" s="28"/>
      <c r="GA946" s="28"/>
      <c r="GB946" s="28"/>
      <c r="GC946" s="28"/>
      <c r="GD946" s="28"/>
      <c r="GE946" s="28"/>
      <c r="GF946" s="28"/>
      <c r="GG946" s="28"/>
      <c r="GH946" s="28"/>
      <c r="GI946" s="28"/>
      <c r="GJ946" s="28"/>
      <c r="GK946" s="28"/>
      <c r="GL946" s="28"/>
      <c r="GM946" s="28"/>
      <c r="GN946" s="28"/>
      <c r="GO946" s="28"/>
      <c r="GP946" s="28"/>
      <c r="GQ946" s="28"/>
      <c r="GR946" s="28"/>
      <c r="GS946" s="28"/>
      <c r="GT946" s="28"/>
      <c r="GU946" s="28"/>
      <c r="GV946" s="28"/>
      <c r="GW946" s="28"/>
      <c r="GX946" s="28"/>
      <c r="GY946" s="28"/>
      <c r="GZ946" s="28"/>
      <c r="HA946" s="28"/>
      <c r="HB946" s="28"/>
      <c r="HC946" s="28"/>
      <c r="HD946" s="28"/>
      <c r="HE946" s="28"/>
      <c r="HF946" s="28"/>
      <c r="HG946" s="28"/>
      <c r="HH946" s="28"/>
      <c r="HI946" s="28"/>
      <c r="HJ946" s="28"/>
      <c r="HK946" s="28"/>
      <c r="HL946" s="28"/>
      <c r="HM946" s="28"/>
      <c r="HN946" s="28"/>
      <c r="HO946" s="28"/>
      <c r="HP946" s="28"/>
      <c r="HQ946" s="28"/>
      <c r="HR946" s="28"/>
      <c r="HS946" s="28"/>
      <c r="HT946" s="28"/>
      <c r="HU946" s="28"/>
      <c r="HV946" s="28"/>
      <c r="HW946" s="28"/>
      <c r="HX946" s="28"/>
      <c r="HY946" s="28"/>
      <c r="HZ946" s="28"/>
      <c r="IA946" s="28"/>
      <c r="IB946" s="28"/>
      <c r="IC946" s="28"/>
      <c r="ID946" s="28"/>
      <c r="IE946" s="28"/>
      <c r="IF946" s="28"/>
      <c r="IG946" s="28"/>
      <c r="IH946" s="28"/>
      <c r="II946" s="28"/>
      <c r="IJ946" s="28"/>
      <c r="IK946" s="28"/>
      <c r="IL946" s="28"/>
      <c r="IM946" s="28"/>
      <c r="IN946" s="28"/>
      <c r="IO946" s="28"/>
      <c r="IP946" s="28"/>
      <c r="IQ946" s="28"/>
      <c r="IR946" s="28"/>
    </row>
    <row r="947" spans="2:252" x14ac:dyDescent="0.25">
      <c r="B947" s="28"/>
      <c r="C947" s="28"/>
      <c r="D947" s="28"/>
      <c r="E947" s="28"/>
      <c r="F947" s="28"/>
      <c r="G947" s="28"/>
      <c r="H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c r="FL947" s="28"/>
      <c r="FM947" s="28"/>
      <c r="FN947" s="28"/>
      <c r="FO947" s="28"/>
      <c r="FP947" s="28"/>
      <c r="FQ947" s="28"/>
      <c r="FR947" s="28"/>
      <c r="FS947" s="28"/>
      <c r="FT947" s="28"/>
      <c r="FU947" s="28"/>
      <c r="FV947" s="28"/>
      <c r="FW947" s="28"/>
      <c r="FX947" s="28"/>
      <c r="FY947" s="28"/>
      <c r="FZ947" s="28"/>
      <c r="GA947" s="28"/>
      <c r="GB947" s="28"/>
      <c r="GC947" s="28"/>
      <c r="GD947" s="28"/>
      <c r="GE947" s="28"/>
      <c r="GF947" s="28"/>
      <c r="GG947" s="28"/>
      <c r="GH947" s="28"/>
      <c r="GI947" s="28"/>
      <c r="GJ947" s="28"/>
      <c r="GK947" s="28"/>
      <c r="GL947" s="28"/>
      <c r="GM947" s="28"/>
      <c r="GN947" s="28"/>
      <c r="GO947" s="28"/>
      <c r="GP947" s="28"/>
      <c r="GQ947" s="28"/>
      <c r="GR947" s="28"/>
      <c r="GS947" s="28"/>
      <c r="GT947" s="28"/>
      <c r="GU947" s="28"/>
      <c r="GV947" s="28"/>
      <c r="GW947" s="28"/>
      <c r="GX947" s="28"/>
      <c r="GY947" s="28"/>
      <c r="GZ947" s="28"/>
      <c r="HA947" s="28"/>
      <c r="HB947" s="28"/>
      <c r="HC947" s="28"/>
      <c r="HD947" s="28"/>
      <c r="HE947" s="28"/>
      <c r="HF947" s="28"/>
      <c r="HG947" s="28"/>
      <c r="HH947" s="28"/>
      <c r="HI947" s="28"/>
      <c r="HJ947" s="28"/>
      <c r="HK947" s="28"/>
      <c r="HL947" s="28"/>
      <c r="HM947" s="28"/>
      <c r="HN947" s="28"/>
      <c r="HO947" s="28"/>
      <c r="HP947" s="28"/>
      <c r="HQ947" s="28"/>
      <c r="HR947" s="28"/>
      <c r="HS947" s="28"/>
      <c r="HT947" s="28"/>
      <c r="HU947" s="28"/>
      <c r="HV947" s="28"/>
      <c r="HW947" s="28"/>
      <c r="HX947" s="28"/>
      <c r="HY947" s="28"/>
      <c r="HZ947" s="28"/>
      <c r="IA947" s="28"/>
      <c r="IB947" s="28"/>
      <c r="IC947" s="28"/>
      <c r="ID947" s="28"/>
      <c r="IE947" s="28"/>
      <c r="IF947" s="28"/>
      <c r="IG947" s="28"/>
      <c r="IH947" s="28"/>
      <c r="II947" s="28"/>
      <c r="IJ947" s="28"/>
      <c r="IK947" s="28"/>
      <c r="IL947" s="28"/>
      <c r="IM947" s="28"/>
      <c r="IN947" s="28"/>
      <c r="IO947" s="28"/>
      <c r="IP947" s="28"/>
      <c r="IQ947" s="28"/>
      <c r="IR947" s="28"/>
    </row>
    <row r="948" spans="2:252" x14ac:dyDescent="0.25">
      <c r="B948" s="28"/>
      <c r="C948" s="28"/>
      <c r="D948" s="28"/>
      <c r="E948" s="28"/>
      <c r="F948" s="28"/>
      <c r="G948" s="28"/>
      <c r="H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c r="FL948" s="28"/>
      <c r="FM948" s="28"/>
      <c r="FN948" s="28"/>
      <c r="FO948" s="28"/>
      <c r="FP948" s="28"/>
      <c r="FQ948" s="28"/>
      <c r="FR948" s="28"/>
      <c r="FS948" s="28"/>
      <c r="FT948" s="28"/>
      <c r="FU948" s="28"/>
      <c r="FV948" s="28"/>
      <c r="FW948" s="28"/>
      <c r="FX948" s="28"/>
      <c r="FY948" s="28"/>
      <c r="FZ948" s="28"/>
      <c r="GA948" s="28"/>
      <c r="GB948" s="28"/>
      <c r="GC948" s="28"/>
      <c r="GD948" s="28"/>
      <c r="GE948" s="28"/>
      <c r="GF948" s="28"/>
      <c r="GG948" s="28"/>
      <c r="GH948" s="28"/>
      <c r="GI948" s="28"/>
      <c r="GJ948" s="28"/>
      <c r="GK948" s="28"/>
      <c r="GL948" s="28"/>
      <c r="GM948" s="28"/>
      <c r="GN948" s="28"/>
      <c r="GO948" s="28"/>
      <c r="GP948" s="28"/>
      <c r="GQ948" s="28"/>
      <c r="GR948" s="28"/>
      <c r="GS948" s="28"/>
      <c r="GT948" s="28"/>
      <c r="GU948" s="28"/>
      <c r="GV948" s="28"/>
      <c r="GW948" s="28"/>
      <c r="GX948" s="28"/>
      <c r="GY948" s="28"/>
      <c r="GZ948" s="28"/>
      <c r="HA948" s="28"/>
      <c r="HB948" s="28"/>
      <c r="HC948" s="28"/>
      <c r="HD948" s="28"/>
      <c r="HE948" s="28"/>
      <c r="HF948" s="28"/>
      <c r="HG948" s="28"/>
      <c r="HH948" s="28"/>
      <c r="HI948" s="28"/>
      <c r="HJ948" s="28"/>
      <c r="HK948" s="28"/>
      <c r="HL948" s="28"/>
      <c r="HM948" s="28"/>
      <c r="HN948" s="28"/>
      <c r="HO948" s="28"/>
      <c r="HP948" s="28"/>
      <c r="HQ948" s="28"/>
      <c r="HR948" s="28"/>
      <c r="HS948" s="28"/>
      <c r="HT948" s="28"/>
      <c r="HU948" s="28"/>
      <c r="HV948" s="28"/>
      <c r="HW948" s="28"/>
      <c r="HX948" s="28"/>
      <c r="HY948" s="28"/>
      <c r="HZ948" s="28"/>
      <c r="IA948" s="28"/>
      <c r="IB948" s="28"/>
      <c r="IC948" s="28"/>
      <c r="ID948" s="28"/>
      <c r="IE948" s="28"/>
      <c r="IF948" s="28"/>
      <c r="IG948" s="28"/>
      <c r="IH948" s="28"/>
      <c r="II948" s="28"/>
      <c r="IJ948" s="28"/>
      <c r="IK948" s="28"/>
      <c r="IL948" s="28"/>
      <c r="IM948" s="28"/>
      <c r="IN948" s="28"/>
      <c r="IO948" s="28"/>
      <c r="IP948" s="28"/>
      <c r="IQ948" s="28"/>
      <c r="IR948" s="28"/>
    </row>
    <row r="949" spans="2:252" x14ac:dyDescent="0.25">
      <c r="B949" s="28"/>
      <c r="C949" s="28"/>
      <c r="D949" s="28"/>
      <c r="E949" s="28"/>
      <c r="F949" s="28"/>
      <c r="G949" s="28"/>
      <c r="H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c r="FL949" s="28"/>
      <c r="FM949" s="28"/>
      <c r="FN949" s="28"/>
      <c r="FO949" s="28"/>
      <c r="FP949" s="28"/>
      <c r="FQ949" s="28"/>
      <c r="FR949" s="28"/>
      <c r="FS949" s="28"/>
      <c r="FT949" s="28"/>
      <c r="FU949" s="28"/>
      <c r="FV949" s="28"/>
      <c r="FW949" s="28"/>
      <c r="FX949" s="28"/>
      <c r="FY949" s="28"/>
      <c r="FZ949" s="28"/>
      <c r="GA949" s="28"/>
      <c r="GB949" s="28"/>
      <c r="GC949" s="28"/>
      <c r="GD949" s="28"/>
      <c r="GE949" s="28"/>
      <c r="GF949" s="28"/>
      <c r="GG949" s="28"/>
      <c r="GH949" s="28"/>
      <c r="GI949" s="28"/>
      <c r="GJ949" s="28"/>
      <c r="GK949" s="28"/>
      <c r="GL949" s="28"/>
      <c r="GM949" s="28"/>
      <c r="GN949" s="28"/>
      <c r="GO949" s="28"/>
      <c r="GP949" s="28"/>
      <c r="GQ949" s="28"/>
      <c r="GR949" s="28"/>
      <c r="GS949" s="28"/>
      <c r="GT949" s="28"/>
      <c r="GU949" s="28"/>
      <c r="GV949" s="28"/>
      <c r="GW949" s="28"/>
      <c r="GX949" s="28"/>
      <c r="GY949" s="28"/>
      <c r="GZ949" s="28"/>
      <c r="HA949" s="28"/>
      <c r="HB949" s="28"/>
      <c r="HC949" s="28"/>
      <c r="HD949" s="28"/>
      <c r="HE949" s="28"/>
      <c r="HF949" s="28"/>
      <c r="HG949" s="28"/>
      <c r="HH949" s="28"/>
      <c r="HI949" s="28"/>
      <c r="HJ949" s="28"/>
      <c r="HK949" s="28"/>
      <c r="HL949" s="28"/>
      <c r="HM949" s="28"/>
      <c r="HN949" s="28"/>
      <c r="HO949" s="28"/>
      <c r="HP949" s="28"/>
      <c r="HQ949" s="28"/>
      <c r="HR949" s="28"/>
      <c r="HS949" s="28"/>
      <c r="HT949" s="28"/>
      <c r="HU949" s="28"/>
      <c r="HV949" s="28"/>
      <c r="HW949" s="28"/>
      <c r="HX949" s="28"/>
      <c r="HY949" s="28"/>
      <c r="HZ949" s="28"/>
      <c r="IA949" s="28"/>
      <c r="IB949" s="28"/>
      <c r="IC949" s="28"/>
      <c r="ID949" s="28"/>
      <c r="IE949" s="28"/>
      <c r="IF949" s="28"/>
      <c r="IG949" s="28"/>
      <c r="IH949" s="28"/>
      <c r="II949" s="28"/>
      <c r="IJ949" s="28"/>
      <c r="IK949" s="28"/>
      <c r="IL949" s="28"/>
      <c r="IM949" s="28"/>
      <c r="IN949" s="28"/>
      <c r="IO949" s="28"/>
      <c r="IP949" s="28"/>
      <c r="IQ949" s="28"/>
      <c r="IR949" s="28"/>
    </row>
    <row r="950" spans="2:252" x14ac:dyDescent="0.25">
      <c r="B950" s="28"/>
      <c r="C950" s="28"/>
      <c r="D950" s="28"/>
      <c r="E950" s="28"/>
      <c r="F950" s="28"/>
      <c r="G950" s="28"/>
      <c r="H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c r="FL950" s="28"/>
      <c r="FM950" s="28"/>
      <c r="FN950" s="28"/>
      <c r="FO950" s="28"/>
      <c r="FP950" s="28"/>
      <c r="FQ950" s="28"/>
      <c r="FR950" s="28"/>
      <c r="FS950" s="28"/>
      <c r="FT950" s="28"/>
      <c r="FU950" s="28"/>
      <c r="FV950" s="28"/>
      <c r="FW950" s="28"/>
      <c r="FX950" s="28"/>
      <c r="FY950" s="28"/>
      <c r="FZ950" s="28"/>
      <c r="GA950" s="28"/>
      <c r="GB950" s="28"/>
      <c r="GC950" s="28"/>
      <c r="GD950" s="28"/>
      <c r="GE950" s="28"/>
      <c r="GF950" s="28"/>
      <c r="GG950" s="28"/>
      <c r="GH950" s="28"/>
      <c r="GI950" s="28"/>
      <c r="GJ950" s="28"/>
      <c r="GK950" s="28"/>
      <c r="GL950" s="28"/>
      <c r="GM950" s="28"/>
      <c r="GN950" s="28"/>
      <c r="GO950" s="28"/>
      <c r="GP950" s="28"/>
      <c r="GQ950" s="28"/>
      <c r="GR950" s="28"/>
      <c r="GS950" s="28"/>
      <c r="GT950" s="28"/>
      <c r="GU950" s="28"/>
      <c r="GV950" s="28"/>
      <c r="GW950" s="28"/>
      <c r="GX950" s="28"/>
      <c r="GY950" s="28"/>
      <c r="GZ950" s="28"/>
      <c r="HA950" s="28"/>
      <c r="HB950" s="28"/>
      <c r="HC950" s="28"/>
      <c r="HD950" s="28"/>
      <c r="HE950" s="28"/>
      <c r="HF950" s="28"/>
      <c r="HG950" s="28"/>
      <c r="HH950" s="28"/>
      <c r="HI950" s="28"/>
      <c r="HJ950" s="28"/>
      <c r="HK950" s="28"/>
      <c r="HL950" s="28"/>
      <c r="HM950" s="28"/>
      <c r="HN950" s="28"/>
      <c r="HO950" s="28"/>
      <c r="HP950" s="28"/>
      <c r="HQ950" s="28"/>
      <c r="HR950" s="28"/>
      <c r="HS950" s="28"/>
      <c r="HT950" s="28"/>
      <c r="HU950" s="28"/>
      <c r="HV950" s="28"/>
      <c r="HW950" s="28"/>
      <c r="HX950" s="28"/>
      <c r="HY950" s="28"/>
      <c r="HZ950" s="28"/>
      <c r="IA950" s="28"/>
      <c r="IB950" s="28"/>
      <c r="IC950" s="28"/>
      <c r="ID950" s="28"/>
      <c r="IE950" s="28"/>
      <c r="IF950" s="28"/>
      <c r="IG950" s="28"/>
      <c r="IH950" s="28"/>
      <c r="II950" s="28"/>
      <c r="IJ950" s="28"/>
      <c r="IK950" s="28"/>
      <c r="IL950" s="28"/>
      <c r="IM950" s="28"/>
      <c r="IN950" s="28"/>
      <c r="IO950" s="28"/>
      <c r="IP950" s="28"/>
      <c r="IQ950" s="28"/>
      <c r="IR950" s="28"/>
    </row>
    <row r="951" spans="2:252" x14ac:dyDescent="0.25">
      <c r="B951" s="28"/>
      <c r="C951" s="28"/>
      <c r="D951" s="28"/>
      <c r="E951" s="28"/>
      <c r="F951" s="28"/>
      <c r="G951" s="28"/>
      <c r="H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c r="FL951" s="28"/>
      <c r="FM951" s="28"/>
      <c r="FN951" s="28"/>
      <c r="FO951" s="28"/>
      <c r="FP951" s="28"/>
      <c r="FQ951" s="28"/>
      <c r="FR951" s="28"/>
      <c r="FS951" s="28"/>
      <c r="FT951" s="28"/>
      <c r="FU951" s="28"/>
      <c r="FV951" s="28"/>
      <c r="FW951" s="28"/>
      <c r="FX951" s="28"/>
      <c r="FY951" s="28"/>
      <c r="FZ951" s="28"/>
      <c r="GA951" s="28"/>
      <c r="GB951" s="28"/>
      <c r="GC951" s="28"/>
      <c r="GD951" s="28"/>
      <c r="GE951" s="28"/>
      <c r="GF951" s="28"/>
      <c r="GG951" s="28"/>
      <c r="GH951" s="28"/>
      <c r="GI951" s="28"/>
      <c r="GJ951" s="28"/>
      <c r="GK951" s="28"/>
      <c r="GL951" s="28"/>
      <c r="GM951" s="28"/>
      <c r="GN951" s="28"/>
      <c r="GO951" s="28"/>
      <c r="GP951" s="28"/>
      <c r="GQ951" s="28"/>
      <c r="GR951" s="28"/>
      <c r="GS951" s="28"/>
      <c r="GT951" s="28"/>
      <c r="GU951" s="28"/>
      <c r="GV951" s="28"/>
      <c r="GW951" s="28"/>
      <c r="GX951" s="28"/>
      <c r="GY951" s="28"/>
      <c r="GZ951" s="28"/>
      <c r="HA951" s="28"/>
      <c r="HB951" s="28"/>
      <c r="HC951" s="28"/>
      <c r="HD951" s="28"/>
      <c r="HE951" s="28"/>
      <c r="HF951" s="28"/>
      <c r="HG951" s="28"/>
      <c r="HH951" s="28"/>
      <c r="HI951" s="28"/>
      <c r="HJ951" s="28"/>
      <c r="HK951" s="28"/>
      <c r="HL951" s="28"/>
      <c r="HM951" s="28"/>
      <c r="HN951" s="28"/>
      <c r="HO951" s="28"/>
      <c r="HP951" s="28"/>
      <c r="HQ951" s="28"/>
      <c r="HR951" s="28"/>
      <c r="HS951" s="28"/>
      <c r="HT951" s="28"/>
      <c r="HU951" s="28"/>
      <c r="HV951" s="28"/>
      <c r="HW951" s="28"/>
      <c r="HX951" s="28"/>
      <c r="HY951" s="28"/>
      <c r="HZ951" s="28"/>
      <c r="IA951" s="28"/>
      <c r="IB951" s="28"/>
      <c r="IC951" s="28"/>
      <c r="ID951" s="28"/>
      <c r="IE951" s="28"/>
      <c r="IF951" s="28"/>
      <c r="IG951" s="28"/>
      <c r="IH951" s="28"/>
      <c r="II951" s="28"/>
      <c r="IJ951" s="28"/>
      <c r="IK951" s="28"/>
      <c r="IL951" s="28"/>
      <c r="IM951" s="28"/>
      <c r="IN951" s="28"/>
      <c r="IO951" s="28"/>
      <c r="IP951" s="28"/>
      <c r="IQ951" s="28"/>
      <c r="IR951" s="28"/>
    </row>
    <row r="952" spans="2:252" x14ac:dyDescent="0.25">
      <c r="B952" s="28"/>
      <c r="C952" s="28"/>
      <c r="D952" s="28"/>
      <c r="E952" s="28"/>
      <c r="F952" s="28"/>
      <c r="G952" s="28"/>
      <c r="H952" s="28"/>
      <c r="K952" s="28"/>
      <c r="L952" s="28"/>
      <c r="M952" s="28"/>
      <c r="N952" s="28"/>
      <c r="O952" s="28"/>
      <c r="P952" s="28"/>
      <c r="Q952" s="28"/>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c r="FL952" s="28"/>
      <c r="FM952" s="28"/>
      <c r="FN952" s="28"/>
      <c r="FO952" s="28"/>
      <c r="FP952" s="28"/>
      <c r="FQ952" s="28"/>
      <c r="FR952" s="28"/>
      <c r="FS952" s="28"/>
      <c r="FT952" s="28"/>
      <c r="FU952" s="28"/>
      <c r="FV952" s="28"/>
      <c r="FW952" s="28"/>
      <c r="FX952" s="28"/>
      <c r="FY952" s="28"/>
      <c r="FZ952" s="28"/>
      <c r="GA952" s="28"/>
      <c r="GB952" s="28"/>
      <c r="GC952" s="28"/>
      <c r="GD952" s="28"/>
      <c r="GE952" s="28"/>
      <c r="GF952" s="28"/>
      <c r="GG952" s="28"/>
      <c r="GH952" s="28"/>
      <c r="GI952" s="28"/>
      <c r="GJ952" s="28"/>
      <c r="GK952" s="28"/>
      <c r="GL952" s="28"/>
      <c r="GM952" s="28"/>
      <c r="GN952" s="28"/>
      <c r="GO952" s="28"/>
      <c r="GP952" s="28"/>
      <c r="GQ952" s="28"/>
      <c r="GR952" s="28"/>
      <c r="GS952" s="28"/>
      <c r="GT952" s="28"/>
      <c r="GU952" s="28"/>
      <c r="GV952" s="28"/>
      <c r="GW952" s="28"/>
      <c r="GX952" s="28"/>
      <c r="GY952" s="28"/>
      <c r="GZ952" s="28"/>
      <c r="HA952" s="28"/>
      <c r="HB952" s="28"/>
      <c r="HC952" s="28"/>
      <c r="HD952" s="28"/>
      <c r="HE952" s="28"/>
      <c r="HF952" s="28"/>
      <c r="HG952" s="28"/>
      <c r="HH952" s="28"/>
      <c r="HI952" s="28"/>
      <c r="HJ952" s="28"/>
      <c r="HK952" s="28"/>
      <c r="HL952" s="28"/>
      <c r="HM952" s="28"/>
      <c r="HN952" s="28"/>
      <c r="HO952" s="28"/>
      <c r="HP952" s="28"/>
      <c r="HQ952" s="28"/>
      <c r="HR952" s="28"/>
      <c r="HS952" s="28"/>
      <c r="HT952" s="28"/>
      <c r="HU952" s="28"/>
      <c r="HV952" s="28"/>
      <c r="HW952" s="28"/>
      <c r="HX952" s="28"/>
      <c r="HY952" s="28"/>
      <c r="HZ952" s="28"/>
      <c r="IA952" s="28"/>
      <c r="IB952" s="28"/>
      <c r="IC952" s="28"/>
      <c r="ID952" s="28"/>
      <c r="IE952" s="28"/>
      <c r="IF952" s="28"/>
      <c r="IG952" s="28"/>
      <c r="IH952" s="28"/>
      <c r="II952" s="28"/>
      <c r="IJ952" s="28"/>
      <c r="IK952" s="28"/>
      <c r="IL952" s="28"/>
      <c r="IM952" s="28"/>
      <c r="IN952" s="28"/>
      <c r="IO952" s="28"/>
      <c r="IP952" s="28"/>
      <c r="IQ952" s="28"/>
      <c r="IR952" s="28"/>
    </row>
    <row r="953" spans="2:252" x14ac:dyDescent="0.25">
      <c r="B953" s="28"/>
      <c r="C953" s="28"/>
      <c r="D953" s="28"/>
      <c r="E953" s="28"/>
      <c r="F953" s="28"/>
      <c r="G953" s="28"/>
      <c r="H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c r="FL953" s="28"/>
      <c r="FM953" s="28"/>
      <c r="FN953" s="28"/>
      <c r="FO953" s="28"/>
      <c r="FP953" s="28"/>
      <c r="FQ953" s="28"/>
      <c r="FR953" s="28"/>
      <c r="FS953" s="28"/>
      <c r="FT953" s="28"/>
      <c r="FU953" s="28"/>
      <c r="FV953" s="28"/>
      <c r="FW953" s="28"/>
      <c r="FX953" s="28"/>
      <c r="FY953" s="28"/>
      <c r="FZ953" s="28"/>
      <c r="GA953" s="28"/>
      <c r="GB953" s="28"/>
      <c r="GC953" s="28"/>
      <c r="GD953" s="28"/>
      <c r="GE953" s="28"/>
      <c r="GF953" s="28"/>
      <c r="GG953" s="28"/>
      <c r="GH953" s="28"/>
      <c r="GI953" s="28"/>
      <c r="GJ953" s="28"/>
      <c r="GK953" s="28"/>
      <c r="GL953" s="28"/>
      <c r="GM953" s="28"/>
      <c r="GN953" s="28"/>
      <c r="GO953" s="28"/>
      <c r="GP953" s="28"/>
      <c r="GQ953" s="28"/>
      <c r="GR953" s="28"/>
      <c r="GS953" s="28"/>
      <c r="GT953" s="28"/>
      <c r="GU953" s="28"/>
      <c r="GV953" s="28"/>
      <c r="GW953" s="28"/>
      <c r="GX953" s="28"/>
      <c r="GY953" s="28"/>
      <c r="GZ953" s="28"/>
      <c r="HA953" s="28"/>
      <c r="HB953" s="28"/>
      <c r="HC953" s="28"/>
      <c r="HD953" s="28"/>
      <c r="HE953" s="28"/>
      <c r="HF953" s="28"/>
      <c r="HG953" s="28"/>
      <c r="HH953" s="28"/>
      <c r="HI953" s="28"/>
      <c r="HJ953" s="28"/>
      <c r="HK953" s="28"/>
      <c r="HL953" s="28"/>
      <c r="HM953" s="28"/>
      <c r="HN953" s="28"/>
      <c r="HO953" s="28"/>
      <c r="HP953" s="28"/>
      <c r="HQ953" s="28"/>
      <c r="HR953" s="28"/>
      <c r="HS953" s="28"/>
      <c r="HT953" s="28"/>
      <c r="HU953" s="28"/>
      <c r="HV953" s="28"/>
      <c r="HW953" s="28"/>
      <c r="HX953" s="28"/>
      <c r="HY953" s="28"/>
      <c r="HZ953" s="28"/>
      <c r="IA953" s="28"/>
      <c r="IB953" s="28"/>
      <c r="IC953" s="28"/>
      <c r="ID953" s="28"/>
      <c r="IE953" s="28"/>
      <c r="IF953" s="28"/>
      <c r="IG953" s="28"/>
      <c r="IH953" s="28"/>
      <c r="II953" s="28"/>
      <c r="IJ953" s="28"/>
      <c r="IK953" s="28"/>
      <c r="IL953" s="28"/>
      <c r="IM953" s="28"/>
      <c r="IN953" s="28"/>
      <c r="IO953" s="28"/>
      <c r="IP953" s="28"/>
      <c r="IQ953" s="28"/>
      <c r="IR953" s="28"/>
    </row>
    <row r="954" spans="2:252" x14ac:dyDescent="0.25">
      <c r="B954" s="28"/>
      <c r="C954" s="28"/>
      <c r="D954" s="28"/>
      <c r="E954" s="28"/>
      <c r="F954" s="28"/>
      <c r="G954" s="28"/>
      <c r="H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c r="FL954" s="28"/>
      <c r="FM954" s="28"/>
      <c r="FN954" s="28"/>
      <c r="FO954" s="28"/>
      <c r="FP954" s="28"/>
      <c r="FQ954" s="28"/>
      <c r="FR954" s="28"/>
      <c r="FS954" s="28"/>
      <c r="FT954" s="28"/>
      <c r="FU954" s="28"/>
      <c r="FV954" s="28"/>
      <c r="FW954" s="28"/>
      <c r="FX954" s="28"/>
      <c r="FY954" s="28"/>
      <c r="FZ954" s="28"/>
      <c r="GA954" s="28"/>
      <c r="GB954" s="28"/>
      <c r="GC954" s="28"/>
      <c r="GD954" s="28"/>
      <c r="GE954" s="28"/>
      <c r="GF954" s="28"/>
      <c r="GG954" s="28"/>
      <c r="GH954" s="28"/>
      <c r="GI954" s="28"/>
      <c r="GJ954" s="28"/>
      <c r="GK954" s="28"/>
      <c r="GL954" s="28"/>
      <c r="GM954" s="28"/>
      <c r="GN954" s="28"/>
      <c r="GO954" s="28"/>
      <c r="GP954" s="28"/>
      <c r="GQ954" s="28"/>
      <c r="GR954" s="28"/>
      <c r="GS954" s="28"/>
      <c r="GT954" s="28"/>
      <c r="GU954" s="28"/>
      <c r="GV954" s="28"/>
      <c r="GW954" s="28"/>
      <c r="GX954" s="28"/>
      <c r="GY954" s="28"/>
      <c r="GZ954" s="28"/>
      <c r="HA954" s="28"/>
      <c r="HB954" s="28"/>
      <c r="HC954" s="28"/>
      <c r="HD954" s="28"/>
      <c r="HE954" s="28"/>
      <c r="HF954" s="28"/>
      <c r="HG954" s="28"/>
      <c r="HH954" s="28"/>
      <c r="HI954" s="28"/>
      <c r="HJ954" s="28"/>
      <c r="HK954" s="28"/>
      <c r="HL954" s="28"/>
      <c r="HM954" s="28"/>
      <c r="HN954" s="28"/>
      <c r="HO954" s="28"/>
      <c r="HP954" s="28"/>
      <c r="HQ954" s="28"/>
      <c r="HR954" s="28"/>
      <c r="HS954" s="28"/>
      <c r="HT954" s="28"/>
      <c r="HU954" s="28"/>
      <c r="HV954" s="28"/>
      <c r="HW954" s="28"/>
      <c r="HX954" s="28"/>
      <c r="HY954" s="28"/>
      <c r="HZ954" s="28"/>
      <c r="IA954" s="28"/>
      <c r="IB954" s="28"/>
      <c r="IC954" s="28"/>
      <c r="ID954" s="28"/>
      <c r="IE954" s="28"/>
      <c r="IF954" s="28"/>
      <c r="IG954" s="28"/>
      <c r="IH954" s="28"/>
      <c r="II954" s="28"/>
      <c r="IJ954" s="28"/>
      <c r="IK954" s="28"/>
      <c r="IL954" s="28"/>
      <c r="IM954" s="28"/>
      <c r="IN954" s="28"/>
      <c r="IO954" s="28"/>
      <c r="IP954" s="28"/>
      <c r="IQ954" s="28"/>
      <c r="IR954" s="28"/>
    </row>
    <row r="955" spans="2:252" x14ac:dyDescent="0.25">
      <c r="B955" s="28"/>
      <c r="C955" s="28"/>
      <c r="D955" s="28"/>
      <c r="E955" s="28"/>
      <c r="F955" s="28"/>
      <c r="G955" s="28"/>
      <c r="H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c r="FL955" s="28"/>
      <c r="FM955" s="28"/>
      <c r="FN955" s="28"/>
      <c r="FO955" s="28"/>
      <c r="FP955" s="28"/>
      <c r="FQ955" s="28"/>
      <c r="FR955" s="28"/>
      <c r="FS955" s="28"/>
      <c r="FT955" s="28"/>
      <c r="FU955" s="28"/>
      <c r="FV955" s="28"/>
      <c r="FW955" s="28"/>
      <c r="FX955" s="28"/>
      <c r="FY955" s="28"/>
      <c r="FZ955" s="28"/>
      <c r="GA955" s="28"/>
      <c r="GB955" s="28"/>
      <c r="GC955" s="28"/>
      <c r="GD955" s="28"/>
      <c r="GE955" s="28"/>
      <c r="GF955" s="28"/>
      <c r="GG955" s="28"/>
      <c r="GH955" s="28"/>
      <c r="GI955" s="28"/>
      <c r="GJ955" s="28"/>
      <c r="GK955" s="28"/>
      <c r="GL955" s="28"/>
      <c r="GM955" s="28"/>
      <c r="GN955" s="28"/>
      <c r="GO955" s="28"/>
      <c r="GP955" s="28"/>
      <c r="GQ955" s="28"/>
      <c r="GR955" s="28"/>
      <c r="GS955" s="28"/>
      <c r="GT955" s="28"/>
      <c r="GU955" s="28"/>
      <c r="GV955" s="28"/>
      <c r="GW955" s="28"/>
      <c r="GX955" s="28"/>
      <c r="GY955" s="28"/>
      <c r="GZ955" s="28"/>
      <c r="HA955" s="28"/>
      <c r="HB955" s="28"/>
      <c r="HC955" s="28"/>
      <c r="HD955" s="28"/>
      <c r="HE955" s="28"/>
      <c r="HF955" s="28"/>
      <c r="HG955" s="28"/>
      <c r="HH955" s="28"/>
      <c r="HI955" s="28"/>
      <c r="HJ955" s="28"/>
      <c r="HK955" s="28"/>
      <c r="HL955" s="28"/>
      <c r="HM955" s="28"/>
      <c r="HN955" s="28"/>
      <c r="HO955" s="28"/>
      <c r="HP955" s="28"/>
      <c r="HQ955" s="28"/>
      <c r="HR955" s="28"/>
      <c r="HS955" s="28"/>
      <c r="HT955" s="28"/>
      <c r="HU955" s="28"/>
      <c r="HV955" s="28"/>
      <c r="HW955" s="28"/>
      <c r="HX955" s="28"/>
      <c r="HY955" s="28"/>
      <c r="HZ955" s="28"/>
      <c r="IA955" s="28"/>
      <c r="IB955" s="28"/>
      <c r="IC955" s="28"/>
      <c r="ID955" s="28"/>
      <c r="IE955" s="28"/>
      <c r="IF955" s="28"/>
      <c r="IG955" s="28"/>
      <c r="IH955" s="28"/>
      <c r="II955" s="28"/>
      <c r="IJ955" s="28"/>
      <c r="IK955" s="28"/>
      <c r="IL955" s="28"/>
      <c r="IM955" s="28"/>
      <c r="IN955" s="28"/>
      <c r="IO955" s="28"/>
      <c r="IP955" s="28"/>
      <c r="IQ955" s="28"/>
      <c r="IR955" s="28"/>
    </row>
    <row r="956" spans="2:252" x14ac:dyDescent="0.25">
      <c r="B956" s="28"/>
      <c r="C956" s="28"/>
      <c r="D956" s="28"/>
      <c r="E956" s="28"/>
      <c r="F956" s="28"/>
      <c r="G956" s="28"/>
      <c r="H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c r="FL956" s="28"/>
      <c r="FM956" s="28"/>
      <c r="FN956" s="28"/>
      <c r="FO956" s="28"/>
      <c r="FP956" s="28"/>
      <c r="FQ956" s="28"/>
      <c r="FR956" s="28"/>
      <c r="FS956" s="28"/>
      <c r="FT956" s="28"/>
      <c r="FU956" s="28"/>
      <c r="FV956" s="28"/>
      <c r="FW956" s="28"/>
      <c r="FX956" s="28"/>
      <c r="FY956" s="28"/>
      <c r="FZ956" s="28"/>
      <c r="GA956" s="28"/>
      <c r="GB956" s="28"/>
      <c r="GC956" s="28"/>
      <c r="GD956" s="28"/>
      <c r="GE956" s="28"/>
      <c r="GF956" s="28"/>
      <c r="GG956" s="28"/>
      <c r="GH956" s="28"/>
      <c r="GI956" s="28"/>
      <c r="GJ956" s="28"/>
      <c r="GK956" s="28"/>
      <c r="GL956" s="28"/>
      <c r="GM956" s="28"/>
      <c r="GN956" s="28"/>
      <c r="GO956" s="28"/>
      <c r="GP956" s="28"/>
      <c r="GQ956" s="28"/>
      <c r="GR956" s="28"/>
      <c r="GS956" s="28"/>
      <c r="GT956" s="28"/>
      <c r="GU956" s="28"/>
      <c r="GV956" s="28"/>
      <c r="GW956" s="28"/>
      <c r="GX956" s="28"/>
      <c r="GY956" s="28"/>
      <c r="GZ956" s="28"/>
      <c r="HA956" s="28"/>
      <c r="HB956" s="28"/>
      <c r="HC956" s="28"/>
      <c r="HD956" s="28"/>
      <c r="HE956" s="28"/>
      <c r="HF956" s="28"/>
      <c r="HG956" s="28"/>
      <c r="HH956" s="28"/>
      <c r="HI956" s="28"/>
      <c r="HJ956" s="28"/>
      <c r="HK956" s="28"/>
      <c r="HL956" s="28"/>
      <c r="HM956" s="28"/>
      <c r="HN956" s="28"/>
      <c r="HO956" s="28"/>
      <c r="HP956" s="28"/>
      <c r="HQ956" s="28"/>
      <c r="HR956" s="28"/>
      <c r="HS956" s="28"/>
      <c r="HT956" s="28"/>
      <c r="HU956" s="28"/>
      <c r="HV956" s="28"/>
      <c r="HW956" s="28"/>
      <c r="HX956" s="28"/>
      <c r="HY956" s="28"/>
      <c r="HZ956" s="28"/>
      <c r="IA956" s="28"/>
      <c r="IB956" s="28"/>
      <c r="IC956" s="28"/>
      <c r="ID956" s="28"/>
      <c r="IE956" s="28"/>
      <c r="IF956" s="28"/>
      <c r="IG956" s="28"/>
      <c r="IH956" s="28"/>
      <c r="II956" s="28"/>
      <c r="IJ956" s="28"/>
      <c r="IK956" s="28"/>
      <c r="IL956" s="28"/>
      <c r="IM956" s="28"/>
      <c r="IN956" s="28"/>
      <c r="IO956" s="28"/>
      <c r="IP956" s="28"/>
      <c r="IQ956" s="28"/>
      <c r="IR956" s="28"/>
    </row>
    <row r="957" spans="2:252" x14ac:dyDescent="0.25">
      <c r="B957" s="28"/>
      <c r="C957" s="28"/>
      <c r="D957" s="28"/>
      <c r="E957" s="28"/>
      <c r="F957" s="28"/>
      <c r="G957" s="28"/>
      <c r="H957" s="28"/>
      <c r="K957" s="28"/>
      <c r="L957" s="28"/>
      <c r="M957" s="28"/>
      <c r="N957" s="28"/>
      <c r="O957" s="28"/>
      <c r="P957" s="28"/>
      <c r="Q957" s="28"/>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c r="FL957" s="28"/>
      <c r="FM957" s="28"/>
      <c r="FN957" s="28"/>
      <c r="FO957" s="28"/>
      <c r="FP957" s="28"/>
      <c r="FQ957" s="28"/>
      <c r="FR957" s="28"/>
      <c r="FS957" s="28"/>
      <c r="FT957" s="28"/>
      <c r="FU957" s="28"/>
      <c r="FV957" s="28"/>
      <c r="FW957" s="28"/>
      <c r="FX957" s="28"/>
      <c r="FY957" s="28"/>
      <c r="FZ957" s="28"/>
      <c r="GA957" s="28"/>
      <c r="GB957" s="28"/>
      <c r="GC957" s="28"/>
      <c r="GD957" s="28"/>
      <c r="GE957" s="28"/>
      <c r="GF957" s="28"/>
      <c r="GG957" s="28"/>
      <c r="GH957" s="28"/>
      <c r="GI957" s="28"/>
      <c r="GJ957" s="28"/>
      <c r="GK957" s="28"/>
      <c r="GL957" s="28"/>
      <c r="GM957" s="28"/>
      <c r="GN957" s="28"/>
      <c r="GO957" s="28"/>
      <c r="GP957" s="28"/>
      <c r="GQ957" s="28"/>
      <c r="GR957" s="28"/>
      <c r="GS957" s="28"/>
      <c r="GT957" s="28"/>
      <c r="GU957" s="28"/>
      <c r="GV957" s="28"/>
      <c r="GW957" s="28"/>
      <c r="GX957" s="28"/>
      <c r="GY957" s="28"/>
      <c r="GZ957" s="28"/>
      <c r="HA957" s="28"/>
      <c r="HB957" s="28"/>
      <c r="HC957" s="28"/>
      <c r="HD957" s="28"/>
      <c r="HE957" s="28"/>
      <c r="HF957" s="28"/>
      <c r="HG957" s="28"/>
      <c r="HH957" s="28"/>
      <c r="HI957" s="28"/>
      <c r="HJ957" s="28"/>
      <c r="HK957" s="28"/>
      <c r="HL957" s="28"/>
      <c r="HM957" s="28"/>
      <c r="HN957" s="28"/>
      <c r="HO957" s="28"/>
      <c r="HP957" s="28"/>
      <c r="HQ957" s="28"/>
      <c r="HR957" s="28"/>
      <c r="HS957" s="28"/>
      <c r="HT957" s="28"/>
      <c r="HU957" s="28"/>
      <c r="HV957" s="28"/>
      <c r="HW957" s="28"/>
      <c r="HX957" s="28"/>
      <c r="HY957" s="28"/>
      <c r="HZ957" s="28"/>
      <c r="IA957" s="28"/>
      <c r="IB957" s="28"/>
      <c r="IC957" s="28"/>
      <c r="ID957" s="28"/>
      <c r="IE957" s="28"/>
      <c r="IF957" s="28"/>
      <c r="IG957" s="28"/>
      <c r="IH957" s="28"/>
      <c r="II957" s="28"/>
      <c r="IJ957" s="28"/>
      <c r="IK957" s="28"/>
      <c r="IL957" s="28"/>
      <c r="IM957" s="28"/>
      <c r="IN957" s="28"/>
      <c r="IO957" s="28"/>
      <c r="IP957" s="28"/>
      <c r="IQ957" s="28"/>
      <c r="IR957" s="28"/>
    </row>
    <row r="958" spans="2:252" x14ac:dyDescent="0.25">
      <c r="B958" s="28"/>
      <c r="C958" s="28"/>
      <c r="D958" s="28"/>
      <c r="E958" s="28"/>
      <c r="F958" s="28"/>
      <c r="G958" s="28"/>
      <c r="H958" s="28"/>
      <c r="K958" s="28"/>
      <c r="L958" s="28"/>
      <c r="M958" s="28"/>
      <c r="N958" s="28"/>
      <c r="O958" s="28"/>
      <c r="P958" s="28"/>
      <c r="Q958" s="28"/>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c r="FL958" s="28"/>
      <c r="FM958" s="28"/>
      <c r="FN958" s="28"/>
      <c r="FO958" s="28"/>
      <c r="FP958" s="28"/>
      <c r="FQ958" s="28"/>
      <c r="FR958" s="28"/>
      <c r="FS958" s="28"/>
      <c r="FT958" s="28"/>
      <c r="FU958" s="28"/>
      <c r="FV958" s="28"/>
      <c r="FW958" s="28"/>
      <c r="FX958" s="28"/>
      <c r="FY958" s="28"/>
      <c r="FZ958" s="28"/>
      <c r="GA958" s="28"/>
      <c r="GB958" s="28"/>
      <c r="GC958" s="28"/>
      <c r="GD958" s="28"/>
      <c r="GE958" s="28"/>
      <c r="GF958" s="28"/>
      <c r="GG958" s="28"/>
      <c r="GH958" s="28"/>
      <c r="GI958" s="28"/>
      <c r="GJ958" s="28"/>
      <c r="GK958" s="28"/>
      <c r="GL958" s="28"/>
      <c r="GM958" s="28"/>
      <c r="GN958" s="28"/>
      <c r="GO958" s="28"/>
      <c r="GP958" s="28"/>
      <c r="GQ958" s="28"/>
      <c r="GR958" s="28"/>
      <c r="GS958" s="28"/>
      <c r="GT958" s="28"/>
      <c r="GU958" s="28"/>
      <c r="GV958" s="28"/>
      <c r="GW958" s="28"/>
      <c r="GX958" s="28"/>
      <c r="GY958" s="28"/>
      <c r="GZ958" s="28"/>
      <c r="HA958" s="28"/>
      <c r="HB958" s="28"/>
      <c r="HC958" s="28"/>
      <c r="HD958" s="28"/>
      <c r="HE958" s="28"/>
      <c r="HF958" s="28"/>
      <c r="HG958" s="28"/>
      <c r="HH958" s="28"/>
      <c r="HI958" s="28"/>
      <c r="HJ958" s="28"/>
      <c r="HK958" s="28"/>
      <c r="HL958" s="28"/>
      <c r="HM958" s="28"/>
      <c r="HN958" s="28"/>
      <c r="HO958" s="28"/>
      <c r="HP958" s="28"/>
      <c r="HQ958" s="28"/>
      <c r="HR958" s="28"/>
      <c r="HS958" s="28"/>
      <c r="HT958" s="28"/>
      <c r="HU958" s="28"/>
      <c r="HV958" s="28"/>
      <c r="HW958" s="28"/>
      <c r="HX958" s="28"/>
      <c r="HY958" s="28"/>
      <c r="HZ958" s="28"/>
      <c r="IA958" s="28"/>
      <c r="IB958" s="28"/>
      <c r="IC958" s="28"/>
      <c r="ID958" s="28"/>
      <c r="IE958" s="28"/>
      <c r="IF958" s="28"/>
      <c r="IG958" s="28"/>
      <c r="IH958" s="28"/>
      <c r="II958" s="28"/>
      <c r="IJ958" s="28"/>
      <c r="IK958" s="28"/>
      <c r="IL958" s="28"/>
      <c r="IM958" s="28"/>
      <c r="IN958" s="28"/>
      <c r="IO958" s="28"/>
      <c r="IP958" s="28"/>
      <c r="IQ958" s="28"/>
      <c r="IR958" s="28"/>
    </row>
    <row r="959" spans="2:252" x14ac:dyDescent="0.25">
      <c r="B959" s="28"/>
      <c r="C959" s="28"/>
      <c r="D959" s="28"/>
      <c r="E959" s="28"/>
      <c r="F959" s="28"/>
      <c r="G959" s="28"/>
      <c r="H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c r="FL959" s="28"/>
      <c r="FM959" s="28"/>
      <c r="FN959" s="28"/>
      <c r="FO959" s="28"/>
      <c r="FP959" s="28"/>
      <c r="FQ959" s="28"/>
      <c r="FR959" s="28"/>
      <c r="FS959" s="28"/>
      <c r="FT959" s="28"/>
      <c r="FU959" s="28"/>
      <c r="FV959" s="28"/>
      <c r="FW959" s="28"/>
      <c r="FX959" s="28"/>
      <c r="FY959" s="28"/>
      <c r="FZ959" s="28"/>
      <c r="GA959" s="28"/>
      <c r="GB959" s="28"/>
      <c r="GC959" s="28"/>
      <c r="GD959" s="28"/>
      <c r="GE959" s="28"/>
      <c r="GF959" s="28"/>
      <c r="GG959" s="28"/>
      <c r="GH959" s="28"/>
      <c r="GI959" s="28"/>
      <c r="GJ959" s="28"/>
      <c r="GK959" s="28"/>
      <c r="GL959" s="28"/>
      <c r="GM959" s="28"/>
      <c r="GN959" s="28"/>
      <c r="GO959" s="28"/>
      <c r="GP959" s="28"/>
      <c r="GQ959" s="28"/>
      <c r="GR959" s="28"/>
      <c r="GS959" s="28"/>
      <c r="GT959" s="28"/>
      <c r="GU959" s="28"/>
      <c r="GV959" s="28"/>
      <c r="GW959" s="28"/>
      <c r="GX959" s="28"/>
      <c r="GY959" s="28"/>
      <c r="GZ959" s="28"/>
      <c r="HA959" s="28"/>
      <c r="HB959" s="28"/>
      <c r="HC959" s="28"/>
      <c r="HD959" s="28"/>
      <c r="HE959" s="28"/>
      <c r="HF959" s="28"/>
      <c r="HG959" s="28"/>
      <c r="HH959" s="28"/>
      <c r="HI959" s="28"/>
      <c r="HJ959" s="28"/>
      <c r="HK959" s="28"/>
      <c r="HL959" s="28"/>
      <c r="HM959" s="28"/>
      <c r="HN959" s="28"/>
      <c r="HO959" s="28"/>
      <c r="HP959" s="28"/>
      <c r="HQ959" s="28"/>
      <c r="HR959" s="28"/>
      <c r="HS959" s="28"/>
      <c r="HT959" s="28"/>
      <c r="HU959" s="28"/>
      <c r="HV959" s="28"/>
      <c r="HW959" s="28"/>
      <c r="HX959" s="28"/>
      <c r="HY959" s="28"/>
      <c r="HZ959" s="28"/>
      <c r="IA959" s="28"/>
      <c r="IB959" s="28"/>
      <c r="IC959" s="28"/>
      <c r="ID959" s="28"/>
      <c r="IE959" s="28"/>
      <c r="IF959" s="28"/>
      <c r="IG959" s="28"/>
      <c r="IH959" s="28"/>
      <c r="II959" s="28"/>
      <c r="IJ959" s="28"/>
      <c r="IK959" s="28"/>
      <c r="IL959" s="28"/>
      <c r="IM959" s="28"/>
      <c r="IN959" s="28"/>
      <c r="IO959" s="28"/>
      <c r="IP959" s="28"/>
      <c r="IQ959" s="28"/>
      <c r="IR959" s="28"/>
    </row>
    <row r="960" spans="2:252" x14ac:dyDescent="0.25">
      <c r="B960" s="28"/>
      <c r="C960" s="28"/>
      <c r="D960" s="28"/>
      <c r="E960" s="28"/>
      <c r="F960" s="28"/>
      <c r="G960" s="28"/>
      <c r="H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c r="FL960" s="28"/>
      <c r="FM960" s="28"/>
      <c r="FN960" s="28"/>
      <c r="FO960" s="28"/>
      <c r="FP960" s="28"/>
      <c r="FQ960" s="28"/>
      <c r="FR960" s="28"/>
      <c r="FS960" s="28"/>
      <c r="FT960" s="28"/>
      <c r="FU960" s="28"/>
      <c r="FV960" s="28"/>
      <c r="FW960" s="28"/>
      <c r="FX960" s="28"/>
      <c r="FY960" s="28"/>
      <c r="FZ960" s="28"/>
      <c r="GA960" s="28"/>
      <c r="GB960" s="28"/>
      <c r="GC960" s="28"/>
      <c r="GD960" s="28"/>
      <c r="GE960" s="28"/>
      <c r="GF960" s="28"/>
      <c r="GG960" s="28"/>
      <c r="GH960" s="28"/>
      <c r="GI960" s="28"/>
      <c r="GJ960" s="28"/>
      <c r="GK960" s="28"/>
      <c r="GL960" s="28"/>
      <c r="GM960" s="28"/>
      <c r="GN960" s="28"/>
      <c r="GO960" s="28"/>
      <c r="GP960" s="28"/>
      <c r="GQ960" s="28"/>
      <c r="GR960" s="28"/>
      <c r="GS960" s="28"/>
      <c r="GT960" s="28"/>
      <c r="GU960" s="28"/>
      <c r="GV960" s="28"/>
      <c r="GW960" s="28"/>
      <c r="GX960" s="28"/>
      <c r="GY960" s="28"/>
      <c r="GZ960" s="28"/>
      <c r="HA960" s="28"/>
      <c r="HB960" s="28"/>
      <c r="HC960" s="28"/>
      <c r="HD960" s="28"/>
      <c r="HE960" s="28"/>
      <c r="HF960" s="28"/>
      <c r="HG960" s="28"/>
      <c r="HH960" s="28"/>
      <c r="HI960" s="28"/>
      <c r="HJ960" s="28"/>
      <c r="HK960" s="28"/>
      <c r="HL960" s="28"/>
      <c r="HM960" s="28"/>
      <c r="HN960" s="28"/>
      <c r="HO960" s="28"/>
      <c r="HP960" s="28"/>
      <c r="HQ960" s="28"/>
      <c r="HR960" s="28"/>
      <c r="HS960" s="28"/>
      <c r="HT960" s="28"/>
      <c r="HU960" s="28"/>
      <c r="HV960" s="28"/>
      <c r="HW960" s="28"/>
      <c r="HX960" s="28"/>
      <c r="HY960" s="28"/>
      <c r="HZ960" s="28"/>
      <c r="IA960" s="28"/>
      <c r="IB960" s="28"/>
      <c r="IC960" s="28"/>
      <c r="ID960" s="28"/>
      <c r="IE960" s="28"/>
      <c r="IF960" s="28"/>
      <c r="IG960" s="28"/>
      <c r="IH960" s="28"/>
      <c r="II960" s="28"/>
      <c r="IJ960" s="28"/>
      <c r="IK960" s="28"/>
      <c r="IL960" s="28"/>
      <c r="IM960" s="28"/>
      <c r="IN960" s="28"/>
      <c r="IO960" s="28"/>
      <c r="IP960" s="28"/>
      <c r="IQ960" s="28"/>
      <c r="IR960" s="28"/>
    </row>
    <row r="961" spans="2:252" x14ac:dyDescent="0.25">
      <c r="B961" s="28"/>
      <c r="C961" s="28"/>
      <c r="D961" s="28"/>
      <c r="E961" s="28"/>
      <c r="F961" s="28"/>
      <c r="G961" s="28"/>
      <c r="H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c r="FL961" s="28"/>
      <c r="FM961" s="28"/>
      <c r="FN961" s="28"/>
      <c r="FO961" s="28"/>
      <c r="FP961" s="28"/>
      <c r="FQ961" s="28"/>
      <c r="FR961" s="28"/>
      <c r="FS961" s="28"/>
      <c r="FT961" s="28"/>
      <c r="FU961" s="28"/>
      <c r="FV961" s="28"/>
      <c r="FW961" s="28"/>
      <c r="FX961" s="28"/>
      <c r="FY961" s="28"/>
      <c r="FZ961" s="28"/>
      <c r="GA961" s="28"/>
      <c r="GB961" s="28"/>
      <c r="GC961" s="28"/>
      <c r="GD961" s="28"/>
      <c r="GE961" s="28"/>
      <c r="GF961" s="28"/>
      <c r="GG961" s="28"/>
      <c r="GH961" s="28"/>
      <c r="GI961" s="28"/>
      <c r="GJ961" s="28"/>
      <c r="GK961" s="28"/>
      <c r="GL961" s="28"/>
      <c r="GM961" s="28"/>
      <c r="GN961" s="28"/>
      <c r="GO961" s="28"/>
      <c r="GP961" s="28"/>
      <c r="GQ961" s="28"/>
      <c r="GR961" s="28"/>
      <c r="GS961" s="28"/>
      <c r="GT961" s="28"/>
      <c r="GU961" s="28"/>
      <c r="GV961" s="28"/>
      <c r="GW961" s="28"/>
      <c r="GX961" s="28"/>
      <c r="GY961" s="28"/>
      <c r="GZ961" s="28"/>
      <c r="HA961" s="28"/>
      <c r="HB961" s="28"/>
      <c r="HC961" s="28"/>
      <c r="HD961" s="28"/>
      <c r="HE961" s="28"/>
      <c r="HF961" s="28"/>
      <c r="HG961" s="28"/>
      <c r="HH961" s="28"/>
      <c r="HI961" s="28"/>
      <c r="HJ961" s="28"/>
      <c r="HK961" s="28"/>
      <c r="HL961" s="28"/>
      <c r="HM961" s="28"/>
      <c r="HN961" s="28"/>
      <c r="HO961" s="28"/>
      <c r="HP961" s="28"/>
      <c r="HQ961" s="28"/>
      <c r="HR961" s="28"/>
      <c r="HS961" s="28"/>
      <c r="HT961" s="28"/>
      <c r="HU961" s="28"/>
      <c r="HV961" s="28"/>
      <c r="HW961" s="28"/>
      <c r="HX961" s="28"/>
      <c r="HY961" s="28"/>
      <c r="HZ961" s="28"/>
      <c r="IA961" s="28"/>
      <c r="IB961" s="28"/>
      <c r="IC961" s="28"/>
      <c r="ID961" s="28"/>
      <c r="IE961" s="28"/>
      <c r="IF961" s="28"/>
      <c r="IG961" s="28"/>
      <c r="IH961" s="28"/>
      <c r="II961" s="28"/>
      <c r="IJ961" s="28"/>
      <c r="IK961" s="28"/>
      <c r="IL961" s="28"/>
      <c r="IM961" s="28"/>
      <c r="IN961" s="28"/>
      <c r="IO961" s="28"/>
      <c r="IP961" s="28"/>
      <c r="IQ961" s="28"/>
      <c r="IR961" s="28"/>
    </row>
    <row r="962" spans="2:252" x14ac:dyDescent="0.25">
      <c r="B962" s="28"/>
      <c r="C962" s="28"/>
      <c r="D962" s="28"/>
      <c r="E962" s="28"/>
      <c r="F962" s="28"/>
      <c r="G962" s="28"/>
      <c r="H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c r="FL962" s="28"/>
      <c r="FM962" s="28"/>
      <c r="FN962" s="28"/>
      <c r="FO962" s="28"/>
      <c r="FP962" s="28"/>
      <c r="FQ962" s="28"/>
      <c r="FR962" s="28"/>
      <c r="FS962" s="28"/>
      <c r="FT962" s="28"/>
      <c r="FU962" s="28"/>
      <c r="FV962" s="28"/>
      <c r="FW962" s="28"/>
      <c r="FX962" s="28"/>
      <c r="FY962" s="28"/>
      <c r="FZ962" s="28"/>
      <c r="GA962" s="28"/>
      <c r="GB962" s="28"/>
      <c r="GC962" s="28"/>
      <c r="GD962" s="28"/>
      <c r="GE962" s="28"/>
      <c r="GF962" s="28"/>
      <c r="GG962" s="28"/>
      <c r="GH962" s="28"/>
      <c r="GI962" s="28"/>
      <c r="GJ962" s="28"/>
      <c r="GK962" s="28"/>
      <c r="GL962" s="28"/>
      <c r="GM962" s="28"/>
      <c r="GN962" s="28"/>
      <c r="GO962" s="28"/>
      <c r="GP962" s="28"/>
      <c r="GQ962" s="28"/>
      <c r="GR962" s="28"/>
      <c r="GS962" s="28"/>
      <c r="GT962" s="28"/>
      <c r="GU962" s="28"/>
      <c r="GV962" s="28"/>
      <c r="GW962" s="28"/>
      <c r="GX962" s="28"/>
      <c r="GY962" s="28"/>
      <c r="GZ962" s="28"/>
      <c r="HA962" s="28"/>
      <c r="HB962" s="28"/>
      <c r="HC962" s="28"/>
      <c r="HD962" s="28"/>
      <c r="HE962" s="28"/>
      <c r="HF962" s="28"/>
      <c r="HG962" s="28"/>
      <c r="HH962" s="28"/>
      <c r="HI962" s="28"/>
      <c r="HJ962" s="28"/>
      <c r="HK962" s="28"/>
      <c r="HL962" s="28"/>
      <c r="HM962" s="28"/>
      <c r="HN962" s="28"/>
      <c r="HO962" s="28"/>
      <c r="HP962" s="28"/>
      <c r="HQ962" s="28"/>
      <c r="HR962" s="28"/>
      <c r="HS962" s="28"/>
      <c r="HT962" s="28"/>
      <c r="HU962" s="28"/>
      <c r="HV962" s="28"/>
      <c r="HW962" s="28"/>
      <c r="HX962" s="28"/>
      <c r="HY962" s="28"/>
      <c r="HZ962" s="28"/>
      <c r="IA962" s="28"/>
      <c r="IB962" s="28"/>
      <c r="IC962" s="28"/>
      <c r="ID962" s="28"/>
      <c r="IE962" s="28"/>
      <c r="IF962" s="28"/>
      <c r="IG962" s="28"/>
      <c r="IH962" s="28"/>
      <c r="II962" s="28"/>
      <c r="IJ962" s="28"/>
      <c r="IK962" s="28"/>
      <c r="IL962" s="28"/>
      <c r="IM962" s="28"/>
      <c r="IN962" s="28"/>
      <c r="IO962" s="28"/>
      <c r="IP962" s="28"/>
      <c r="IQ962" s="28"/>
      <c r="IR962" s="28"/>
    </row>
    <row r="963" spans="2:252" x14ac:dyDescent="0.25">
      <c r="B963" s="28"/>
      <c r="C963" s="28"/>
      <c r="D963" s="28"/>
      <c r="E963" s="28"/>
      <c r="F963" s="28"/>
      <c r="G963" s="28"/>
      <c r="H963" s="28"/>
      <c r="K963" s="28"/>
      <c r="L963" s="28"/>
      <c r="M963" s="28"/>
      <c r="N963" s="28"/>
      <c r="O963" s="28"/>
      <c r="P963" s="28"/>
      <c r="Q963" s="28"/>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c r="FL963" s="28"/>
      <c r="FM963" s="28"/>
      <c r="FN963" s="28"/>
      <c r="FO963" s="28"/>
      <c r="FP963" s="28"/>
      <c r="FQ963" s="28"/>
      <c r="FR963" s="28"/>
      <c r="FS963" s="28"/>
      <c r="FT963" s="28"/>
      <c r="FU963" s="28"/>
      <c r="FV963" s="28"/>
      <c r="FW963" s="28"/>
      <c r="FX963" s="28"/>
      <c r="FY963" s="28"/>
      <c r="FZ963" s="28"/>
      <c r="GA963" s="28"/>
      <c r="GB963" s="28"/>
      <c r="GC963" s="28"/>
      <c r="GD963" s="28"/>
      <c r="GE963" s="28"/>
      <c r="GF963" s="28"/>
      <c r="GG963" s="28"/>
      <c r="GH963" s="28"/>
      <c r="GI963" s="28"/>
      <c r="GJ963" s="28"/>
      <c r="GK963" s="28"/>
      <c r="GL963" s="28"/>
      <c r="GM963" s="28"/>
      <c r="GN963" s="28"/>
      <c r="GO963" s="28"/>
      <c r="GP963" s="28"/>
      <c r="GQ963" s="28"/>
      <c r="GR963" s="28"/>
      <c r="GS963" s="28"/>
      <c r="GT963" s="28"/>
      <c r="GU963" s="28"/>
      <c r="GV963" s="28"/>
      <c r="GW963" s="28"/>
      <c r="GX963" s="28"/>
      <c r="GY963" s="28"/>
      <c r="GZ963" s="28"/>
      <c r="HA963" s="28"/>
      <c r="HB963" s="28"/>
      <c r="HC963" s="28"/>
      <c r="HD963" s="28"/>
      <c r="HE963" s="28"/>
      <c r="HF963" s="28"/>
      <c r="HG963" s="28"/>
      <c r="HH963" s="28"/>
      <c r="HI963" s="28"/>
      <c r="HJ963" s="28"/>
      <c r="HK963" s="28"/>
      <c r="HL963" s="28"/>
      <c r="HM963" s="28"/>
      <c r="HN963" s="28"/>
      <c r="HO963" s="28"/>
      <c r="HP963" s="28"/>
      <c r="HQ963" s="28"/>
      <c r="HR963" s="28"/>
      <c r="HS963" s="28"/>
      <c r="HT963" s="28"/>
      <c r="HU963" s="28"/>
      <c r="HV963" s="28"/>
      <c r="HW963" s="28"/>
      <c r="HX963" s="28"/>
      <c r="HY963" s="28"/>
      <c r="HZ963" s="28"/>
      <c r="IA963" s="28"/>
      <c r="IB963" s="28"/>
      <c r="IC963" s="28"/>
      <c r="ID963" s="28"/>
      <c r="IE963" s="28"/>
      <c r="IF963" s="28"/>
      <c r="IG963" s="28"/>
      <c r="IH963" s="28"/>
      <c r="II963" s="28"/>
      <c r="IJ963" s="28"/>
      <c r="IK963" s="28"/>
      <c r="IL963" s="28"/>
      <c r="IM963" s="28"/>
      <c r="IN963" s="28"/>
      <c r="IO963" s="28"/>
      <c r="IP963" s="28"/>
      <c r="IQ963" s="28"/>
      <c r="IR963" s="28"/>
    </row>
    <row r="964" spans="2:252" x14ac:dyDescent="0.25">
      <c r="B964" s="28"/>
      <c r="C964" s="28"/>
      <c r="D964" s="28"/>
      <c r="E964" s="28"/>
      <c r="F964" s="28"/>
      <c r="G964" s="28"/>
      <c r="H964" s="28"/>
      <c r="K964" s="28"/>
      <c r="L964" s="28"/>
      <c r="M964" s="28"/>
      <c r="N964" s="28"/>
      <c r="O964" s="28"/>
      <c r="P964" s="28"/>
      <c r="Q964" s="28"/>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c r="FL964" s="28"/>
      <c r="FM964" s="28"/>
      <c r="FN964" s="28"/>
      <c r="FO964" s="28"/>
      <c r="FP964" s="28"/>
      <c r="FQ964" s="28"/>
      <c r="FR964" s="28"/>
      <c r="FS964" s="28"/>
      <c r="FT964" s="28"/>
      <c r="FU964" s="28"/>
      <c r="FV964" s="28"/>
      <c r="FW964" s="28"/>
      <c r="FX964" s="28"/>
      <c r="FY964" s="28"/>
      <c r="FZ964" s="28"/>
      <c r="GA964" s="28"/>
      <c r="GB964" s="28"/>
      <c r="GC964" s="28"/>
      <c r="GD964" s="28"/>
      <c r="GE964" s="28"/>
      <c r="GF964" s="28"/>
      <c r="GG964" s="28"/>
      <c r="GH964" s="28"/>
      <c r="GI964" s="28"/>
      <c r="GJ964" s="28"/>
      <c r="GK964" s="28"/>
      <c r="GL964" s="28"/>
      <c r="GM964" s="28"/>
      <c r="GN964" s="28"/>
      <c r="GO964" s="28"/>
      <c r="GP964" s="28"/>
      <c r="GQ964" s="28"/>
      <c r="GR964" s="28"/>
      <c r="GS964" s="28"/>
      <c r="GT964" s="28"/>
      <c r="GU964" s="28"/>
      <c r="GV964" s="28"/>
      <c r="GW964" s="28"/>
      <c r="GX964" s="28"/>
      <c r="GY964" s="28"/>
      <c r="GZ964" s="28"/>
      <c r="HA964" s="28"/>
      <c r="HB964" s="28"/>
      <c r="HC964" s="28"/>
      <c r="HD964" s="28"/>
      <c r="HE964" s="28"/>
      <c r="HF964" s="28"/>
      <c r="HG964" s="28"/>
      <c r="HH964" s="28"/>
      <c r="HI964" s="28"/>
      <c r="HJ964" s="28"/>
      <c r="HK964" s="28"/>
      <c r="HL964" s="28"/>
      <c r="HM964" s="28"/>
      <c r="HN964" s="28"/>
      <c r="HO964" s="28"/>
      <c r="HP964" s="28"/>
      <c r="HQ964" s="28"/>
      <c r="HR964" s="28"/>
      <c r="HS964" s="28"/>
      <c r="HT964" s="28"/>
      <c r="HU964" s="28"/>
      <c r="HV964" s="28"/>
      <c r="HW964" s="28"/>
      <c r="HX964" s="28"/>
      <c r="HY964" s="28"/>
      <c r="HZ964" s="28"/>
      <c r="IA964" s="28"/>
      <c r="IB964" s="28"/>
      <c r="IC964" s="28"/>
      <c r="ID964" s="28"/>
      <c r="IE964" s="28"/>
      <c r="IF964" s="28"/>
      <c r="IG964" s="28"/>
      <c r="IH964" s="28"/>
      <c r="II964" s="28"/>
      <c r="IJ964" s="28"/>
      <c r="IK964" s="28"/>
      <c r="IL964" s="28"/>
      <c r="IM964" s="28"/>
      <c r="IN964" s="28"/>
      <c r="IO964" s="28"/>
      <c r="IP964" s="28"/>
      <c r="IQ964" s="28"/>
      <c r="IR964" s="28"/>
    </row>
    <row r="965" spans="2:252" x14ac:dyDescent="0.25">
      <c r="B965" s="28"/>
      <c r="C965" s="28"/>
      <c r="D965" s="28"/>
      <c r="E965" s="28"/>
      <c r="F965" s="28"/>
      <c r="G965" s="28"/>
      <c r="H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c r="FL965" s="28"/>
      <c r="FM965" s="28"/>
      <c r="FN965" s="28"/>
      <c r="FO965" s="28"/>
      <c r="FP965" s="28"/>
      <c r="FQ965" s="28"/>
      <c r="FR965" s="28"/>
      <c r="FS965" s="28"/>
      <c r="FT965" s="28"/>
      <c r="FU965" s="28"/>
      <c r="FV965" s="28"/>
      <c r="FW965" s="28"/>
      <c r="FX965" s="28"/>
      <c r="FY965" s="28"/>
      <c r="FZ965" s="28"/>
      <c r="GA965" s="28"/>
      <c r="GB965" s="28"/>
      <c r="GC965" s="28"/>
      <c r="GD965" s="28"/>
      <c r="GE965" s="28"/>
      <c r="GF965" s="28"/>
      <c r="GG965" s="28"/>
      <c r="GH965" s="28"/>
      <c r="GI965" s="28"/>
      <c r="GJ965" s="28"/>
      <c r="GK965" s="28"/>
      <c r="GL965" s="28"/>
      <c r="GM965" s="28"/>
      <c r="GN965" s="28"/>
      <c r="GO965" s="28"/>
      <c r="GP965" s="28"/>
      <c r="GQ965" s="28"/>
      <c r="GR965" s="28"/>
      <c r="GS965" s="28"/>
      <c r="GT965" s="28"/>
      <c r="GU965" s="28"/>
      <c r="GV965" s="28"/>
      <c r="GW965" s="28"/>
      <c r="GX965" s="28"/>
      <c r="GY965" s="28"/>
      <c r="GZ965" s="28"/>
      <c r="HA965" s="28"/>
      <c r="HB965" s="28"/>
      <c r="HC965" s="28"/>
      <c r="HD965" s="28"/>
      <c r="HE965" s="28"/>
      <c r="HF965" s="28"/>
      <c r="HG965" s="28"/>
      <c r="HH965" s="28"/>
      <c r="HI965" s="28"/>
      <c r="HJ965" s="28"/>
      <c r="HK965" s="28"/>
      <c r="HL965" s="28"/>
      <c r="HM965" s="28"/>
      <c r="HN965" s="28"/>
      <c r="HO965" s="28"/>
      <c r="HP965" s="28"/>
      <c r="HQ965" s="28"/>
      <c r="HR965" s="28"/>
      <c r="HS965" s="28"/>
      <c r="HT965" s="28"/>
      <c r="HU965" s="28"/>
      <c r="HV965" s="28"/>
      <c r="HW965" s="28"/>
      <c r="HX965" s="28"/>
      <c r="HY965" s="28"/>
      <c r="HZ965" s="28"/>
      <c r="IA965" s="28"/>
      <c r="IB965" s="28"/>
      <c r="IC965" s="28"/>
      <c r="ID965" s="28"/>
      <c r="IE965" s="28"/>
      <c r="IF965" s="28"/>
      <c r="IG965" s="28"/>
      <c r="IH965" s="28"/>
      <c r="II965" s="28"/>
      <c r="IJ965" s="28"/>
      <c r="IK965" s="28"/>
      <c r="IL965" s="28"/>
      <c r="IM965" s="28"/>
      <c r="IN965" s="28"/>
      <c r="IO965" s="28"/>
      <c r="IP965" s="28"/>
      <c r="IQ965" s="28"/>
      <c r="IR965" s="28"/>
    </row>
    <row r="966" spans="2:252" x14ac:dyDescent="0.25">
      <c r="B966" s="28"/>
      <c r="C966" s="28"/>
      <c r="D966" s="28"/>
      <c r="E966" s="28"/>
      <c r="F966" s="28"/>
      <c r="G966" s="28"/>
      <c r="H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c r="FL966" s="28"/>
      <c r="FM966" s="28"/>
      <c r="FN966" s="28"/>
      <c r="FO966" s="28"/>
      <c r="FP966" s="28"/>
      <c r="FQ966" s="28"/>
      <c r="FR966" s="28"/>
      <c r="FS966" s="28"/>
      <c r="FT966" s="28"/>
      <c r="FU966" s="28"/>
      <c r="FV966" s="28"/>
      <c r="FW966" s="28"/>
      <c r="FX966" s="28"/>
      <c r="FY966" s="28"/>
      <c r="FZ966" s="28"/>
      <c r="GA966" s="28"/>
      <c r="GB966" s="28"/>
      <c r="GC966" s="28"/>
      <c r="GD966" s="28"/>
      <c r="GE966" s="28"/>
      <c r="GF966" s="28"/>
      <c r="GG966" s="28"/>
      <c r="GH966" s="28"/>
      <c r="GI966" s="28"/>
      <c r="GJ966" s="28"/>
      <c r="GK966" s="28"/>
      <c r="GL966" s="28"/>
      <c r="GM966" s="28"/>
      <c r="GN966" s="28"/>
      <c r="GO966" s="28"/>
      <c r="GP966" s="28"/>
      <c r="GQ966" s="28"/>
      <c r="GR966" s="28"/>
      <c r="GS966" s="28"/>
      <c r="GT966" s="28"/>
      <c r="GU966" s="28"/>
      <c r="GV966" s="28"/>
      <c r="GW966" s="28"/>
      <c r="GX966" s="28"/>
      <c r="GY966" s="28"/>
      <c r="GZ966" s="28"/>
      <c r="HA966" s="28"/>
      <c r="HB966" s="28"/>
      <c r="HC966" s="28"/>
      <c r="HD966" s="28"/>
      <c r="HE966" s="28"/>
      <c r="HF966" s="28"/>
      <c r="HG966" s="28"/>
      <c r="HH966" s="28"/>
      <c r="HI966" s="28"/>
      <c r="HJ966" s="28"/>
      <c r="HK966" s="28"/>
      <c r="HL966" s="28"/>
      <c r="HM966" s="28"/>
      <c r="HN966" s="28"/>
      <c r="HO966" s="28"/>
      <c r="HP966" s="28"/>
      <c r="HQ966" s="28"/>
      <c r="HR966" s="28"/>
      <c r="HS966" s="28"/>
      <c r="HT966" s="28"/>
      <c r="HU966" s="28"/>
      <c r="HV966" s="28"/>
      <c r="HW966" s="28"/>
      <c r="HX966" s="28"/>
      <c r="HY966" s="28"/>
      <c r="HZ966" s="28"/>
      <c r="IA966" s="28"/>
      <c r="IB966" s="28"/>
      <c r="IC966" s="28"/>
      <c r="ID966" s="28"/>
      <c r="IE966" s="28"/>
      <c r="IF966" s="28"/>
      <c r="IG966" s="28"/>
      <c r="IH966" s="28"/>
      <c r="II966" s="28"/>
      <c r="IJ966" s="28"/>
      <c r="IK966" s="28"/>
      <c r="IL966" s="28"/>
      <c r="IM966" s="28"/>
      <c r="IN966" s="28"/>
      <c r="IO966" s="28"/>
      <c r="IP966" s="28"/>
      <c r="IQ966" s="28"/>
      <c r="IR966" s="28"/>
    </row>
    <row r="967" spans="2:252" x14ac:dyDescent="0.25">
      <c r="B967" s="28"/>
      <c r="C967" s="28"/>
      <c r="D967" s="28"/>
      <c r="E967" s="28"/>
      <c r="F967" s="28"/>
      <c r="G967" s="28"/>
      <c r="H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c r="FL967" s="28"/>
      <c r="FM967" s="28"/>
      <c r="FN967" s="28"/>
      <c r="FO967" s="28"/>
      <c r="FP967" s="28"/>
      <c r="FQ967" s="28"/>
      <c r="FR967" s="28"/>
      <c r="FS967" s="28"/>
      <c r="FT967" s="28"/>
      <c r="FU967" s="28"/>
      <c r="FV967" s="28"/>
      <c r="FW967" s="28"/>
      <c r="FX967" s="28"/>
      <c r="FY967" s="28"/>
      <c r="FZ967" s="28"/>
      <c r="GA967" s="28"/>
      <c r="GB967" s="28"/>
      <c r="GC967" s="28"/>
      <c r="GD967" s="28"/>
      <c r="GE967" s="28"/>
      <c r="GF967" s="28"/>
      <c r="GG967" s="28"/>
      <c r="GH967" s="28"/>
      <c r="GI967" s="28"/>
      <c r="GJ967" s="28"/>
      <c r="GK967" s="28"/>
      <c r="GL967" s="28"/>
      <c r="GM967" s="28"/>
      <c r="GN967" s="28"/>
      <c r="GO967" s="28"/>
      <c r="GP967" s="28"/>
      <c r="GQ967" s="28"/>
      <c r="GR967" s="28"/>
      <c r="GS967" s="28"/>
      <c r="GT967" s="28"/>
      <c r="GU967" s="28"/>
      <c r="GV967" s="28"/>
      <c r="GW967" s="28"/>
      <c r="GX967" s="28"/>
      <c r="GY967" s="28"/>
      <c r="GZ967" s="28"/>
      <c r="HA967" s="28"/>
      <c r="HB967" s="28"/>
      <c r="HC967" s="28"/>
      <c r="HD967" s="28"/>
      <c r="HE967" s="28"/>
      <c r="HF967" s="28"/>
      <c r="HG967" s="28"/>
      <c r="HH967" s="28"/>
      <c r="HI967" s="28"/>
      <c r="HJ967" s="28"/>
      <c r="HK967" s="28"/>
      <c r="HL967" s="28"/>
      <c r="HM967" s="28"/>
      <c r="HN967" s="28"/>
      <c r="HO967" s="28"/>
      <c r="HP967" s="28"/>
      <c r="HQ967" s="28"/>
      <c r="HR967" s="28"/>
      <c r="HS967" s="28"/>
      <c r="HT967" s="28"/>
      <c r="HU967" s="28"/>
      <c r="HV967" s="28"/>
      <c r="HW967" s="28"/>
      <c r="HX967" s="28"/>
      <c r="HY967" s="28"/>
      <c r="HZ967" s="28"/>
      <c r="IA967" s="28"/>
      <c r="IB967" s="28"/>
      <c r="IC967" s="28"/>
      <c r="ID967" s="28"/>
      <c r="IE967" s="28"/>
      <c r="IF967" s="28"/>
      <c r="IG967" s="28"/>
      <c r="IH967" s="28"/>
      <c r="II967" s="28"/>
      <c r="IJ967" s="28"/>
      <c r="IK967" s="28"/>
      <c r="IL967" s="28"/>
      <c r="IM967" s="28"/>
      <c r="IN967" s="28"/>
      <c r="IO967" s="28"/>
      <c r="IP967" s="28"/>
      <c r="IQ967" s="28"/>
      <c r="IR967" s="28"/>
    </row>
    <row r="968" spans="2:252" x14ac:dyDescent="0.25">
      <c r="B968" s="28"/>
      <c r="C968" s="28"/>
      <c r="D968" s="28"/>
      <c r="E968" s="28"/>
      <c r="F968" s="28"/>
      <c r="G968" s="28"/>
      <c r="H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c r="FL968" s="28"/>
      <c r="FM968" s="28"/>
      <c r="FN968" s="28"/>
      <c r="FO968" s="28"/>
      <c r="FP968" s="28"/>
      <c r="FQ968" s="28"/>
      <c r="FR968" s="28"/>
      <c r="FS968" s="28"/>
      <c r="FT968" s="28"/>
      <c r="FU968" s="28"/>
      <c r="FV968" s="28"/>
      <c r="FW968" s="28"/>
      <c r="FX968" s="28"/>
      <c r="FY968" s="28"/>
      <c r="FZ968" s="28"/>
      <c r="GA968" s="28"/>
      <c r="GB968" s="28"/>
      <c r="GC968" s="28"/>
      <c r="GD968" s="28"/>
      <c r="GE968" s="28"/>
      <c r="GF968" s="28"/>
      <c r="GG968" s="28"/>
      <c r="GH968" s="28"/>
      <c r="GI968" s="28"/>
      <c r="GJ968" s="28"/>
      <c r="GK968" s="28"/>
      <c r="GL968" s="28"/>
      <c r="GM968" s="28"/>
      <c r="GN968" s="28"/>
      <c r="GO968" s="28"/>
      <c r="GP968" s="28"/>
      <c r="GQ968" s="28"/>
      <c r="GR968" s="28"/>
      <c r="GS968" s="28"/>
      <c r="GT968" s="28"/>
      <c r="GU968" s="28"/>
      <c r="GV968" s="28"/>
      <c r="GW968" s="28"/>
      <c r="GX968" s="28"/>
      <c r="GY968" s="28"/>
      <c r="GZ968" s="28"/>
      <c r="HA968" s="28"/>
      <c r="HB968" s="28"/>
      <c r="HC968" s="28"/>
      <c r="HD968" s="28"/>
      <c r="HE968" s="28"/>
      <c r="HF968" s="28"/>
      <c r="HG968" s="28"/>
      <c r="HH968" s="28"/>
      <c r="HI968" s="28"/>
      <c r="HJ968" s="28"/>
      <c r="HK968" s="28"/>
      <c r="HL968" s="28"/>
      <c r="HM968" s="28"/>
      <c r="HN968" s="28"/>
      <c r="HO968" s="28"/>
      <c r="HP968" s="28"/>
      <c r="HQ968" s="28"/>
      <c r="HR968" s="28"/>
      <c r="HS968" s="28"/>
      <c r="HT968" s="28"/>
      <c r="HU968" s="28"/>
      <c r="HV968" s="28"/>
      <c r="HW968" s="28"/>
      <c r="HX968" s="28"/>
      <c r="HY968" s="28"/>
      <c r="HZ968" s="28"/>
      <c r="IA968" s="28"/>
      <c r="IB968" s="28"/>
      <c r="IC968" s="28"/>
      <c r="ID968" s="28"/>
      <c r="IE968" s="28"/>
      <c r="IF968" s="28"/>
      <c r="IG968" s="28"/>
      <c r="IH968" s="28"/>
      <c r="II968" s="28"/>
      <c r="IJ968" s="28"/>
      <c r="IK968" s="28"/>
      <c r="IL968" s="28"/>
      <c r="IM968" s="28"/>
      <c r="IN968" s="28"/>
      <c r="IO968" s="28"/>
      <c r="IP968" s="28"/>
      <c r="IQ968" s="28"/>
      <c r="IR968" s="28"/>
    </row>
    <row r="969" spans="2:252" x14ac:dyDescent="0.25">
      <c r="B969" s="28"/>
      <c r="C969" s="28"/>
      <c r="D969" s="28"/>
      <c r="E969" s="28"/>
      <c r="F969" s="28"/>
      <c r="G969" s="28"/>
      <c r="H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c r="FL969" s="28"/>
      <c r="FM969" s="28"/>
      <c r="FN969" s="28"/>
      <c r="FO969" s="28"/>
      <c r="FP969" s="28"/>
      <c r="FQ969" s="28"/>
      <c r="FR969" s="28"/>
      <c r="FS969" s="28"/>
      <c r="FT969" s="28"/>
      <c r="FU969" s="28"/>
      <c r="FV969" s="28"/>
      <c r="FW969" s="28"/>
      <c r="FX969" s="28"/>
      <c r="FY969" s="28"/>
      <c r="FZ969" s="28"/>
      <c r="GA969" s="28"/>
      <c r="GB969" s="28"/>
      <c r="GC969" s="28"/>
      <c r="GD969" s="28"/>
      <c r="GE969" s="28"/>
      <c r="GF969" s="28"/>
      <c r="GG969" s="28"/>
      <c r="GH969" s="28"/>
      <c r="GI969" s="28"/>
      <c r="GJ969" s="28"/>
      <c r="GK969" s="28"/>
      <c r="GL969" s="28"/>
      <c r="GM969" s="28"/>
      <c r="GN969" s="28"/>
      <c r="GO969" s="28"/>
      <c r="GP969" s="28"/>
      <c r="GQ969" s="28"/>
      <c r="GR969" s="28"/>
      <c r="GS969" s="28"/>
      <c r="GT969" s="28"/>
      <c r="GU969" s="28"/>
      <c r="GV969" s="28"/>
      <c r="GW969" s="28"/>
      <c r="GX969" s="28"/>
      <c r="GY969" s="28"/>
      <c r="GZ969" s="28"/>
      <c r="HA969" s="28"/>
      <c r="HB969" s="28"/>
      <c r="HC969" s="28"/>
      <c r="HD969" s="28"/>
      <c r="HE969" s="28"/>
      <c r="HF969" s="28"/>
      <c r="HG969" s="28"/>
      <c r="HH969" s="28"/>
      <c r="HI969" s="28"/>
      <c r="HJ969" s="28"/>
      <c r="HK969" s="28"/>
      <c r="HL969" s="28"/>
      <c r="HM969" s="28"/>
      <c r="HN969" s="28"/>
      <c r="HO969" s="28"/>
      <c r="HP969" s="28"/>
      <c r="HQ969" s="28"/>
      <c r="HR969" s="28"/>
      <c r="HS969" s="28"/>
      <c r="HT969" s="28"/>
      <c r="HU969" s="28"/>
      <c r="HV969" s="28"/>
      <c r="HW969" s="28"/>
      <c r="HX969" s="28"/>
      <c r="HY969" s="28"/>
      <c r="HZ969" s="28"/>
      <c r="IA969" s="28"/>
      <c r="IB969" s="28"/>
      <c r="IC969" s="28"/>
      <c r="ID969" s="28"/>
      <c r="IE969" s="28"/>
      <c r="IF969" s="28"/>
      <c r="IG969" s="28"/>
      <c r="IH969" s="28"/>
      <c r="II969" s="28"/>
      <c r="IJ969" s="28"/>
      <c r="IK969" s="28"/>
      <c r="IL969" s="28"/>
      <c r="IM969" s="28"/>
      <c r="IN969" s="28"/>
      <c r="IO969" s="28"/>
      <c r="IP969" s="28"/>
      <c r="IQ969" s="28"/>
      <c r="IR969" s="28"/>
    </row>
    <row r="970" spans="2:252" x14ac:dyDescent="0.25">
      <c r="B970" s="28"/>
      <c r="C970" s="28"/>
      <c r="D970" s="28"/>
      <c r="E970" s="28"/>
      <c r="F970" s="28"/>
      <c r="G970" s="28"/>
      <c r="H970" s="28"/>
      <c r="K970" s="28"/>
      <c r="L970" s="28"/>
      <c r="M970" s="28"/>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c r="FL970" s="28"/>
      <c r="FM970" s="28"/>
      <c r="FN970" s="28"/>
      <c r="FO970" s="28"/>
      <c r="FP970" s="28"/>
      <c r="FQ970" s="28"/>
      <c r="FR970" s="28"/>
      <c r="FS970" s="28"/>
      <c r="FT970" s="28"/>
      <c r="FU970" s="28"/>
      <c r="FV970" s="28"/>
      <c r="FW970" s="28"/>
      <c r="FX970" s="28"/>
      <c r="FY970" s="28"/>
      <c r="FZ970" s="28"/>
      <c r="GA970" s="28"/>
      <c r="GB970" s="28"/>
      <c r="GC970" s="28"/>
      <c r="GD970" s="28"/>
      <c r="GE970" s="28"/>
      <c r="GF970" s="28"/>
      <c r="GG970" s="28"/>
      <c r="GH970" s="28"/>
      <c r="GI970" s="28"/>
      <c r="GJ970" s="28"/>
      <c r="GK970" s="28"/>
      <c r="GL970" s="28"/>
      <c r="GM970" s="28"/>
      <c r="GN970" s="28"/>
      <c r="GO970" s="28"/>
      <c r="GP970" s="28"/>
      <c r="GQ970" s="28"/>
      <c r="GR970" s="28"/>
      <c r="GS970" s="28"/>
      <c r="GT970" s="28"/>
      <c r="GU970" s="28"/>
      <c r="GV970" s="28"/>
      <c r="GW970" s="28"/>
      <c r="GX970" s="28"/>
      <c r="GY970" s="28"/>
      <c r="GZ970" s="28"/>
      <c r="HA970" s="28"/>
      <c r="HB970" s="28"/>
      <c r="HC970" s="28"/>
      <c r="HD970" s="28"/>
      <c r="HE970" s="28"/>
      <c r="HF970" s="28"/>
      <c r="HG970" s="28"/>
      <c r="HH970" s="28"/>
      <c r="HI970" s="28"/>
      <c r="HJ970" s="28"/>
      <c r="HK970" s="28"/>
      <c r="HL970" s="28"/>
      <c r="HM970" s="28"/>
      <c r="HN970" s="28"/>
      <c r="HO970" s="28"/>
      <c r="HP970" s="28"/>
      <c r="HQ970" s="28"/>
      <c r="HR970" s="28"/>
      <c r="HS970" s="28"/>
      <c r="HT970" s="28"/>
      <c r="HU970" s="28"/>
      <c r="HV970" s="28"/>
      <c r="HW970" s="28"/>
      <c r="HX970" s="28"/>
      <c r="HY970" s="28"/>
      <c r="HZ970" s="28"/>
      <c r="IA970" s="28"/>
      <c r="IB970" s="28"/>
      <c r="IC970" s="28"/>
      <c r="ID970" s="28"/>
      <c r="IE970" s="28"/>
      <c r="IF970" s="28"/>
      <c r="IG970" s="28"/>
      <c r="IH970" s="28"/>
      <c r="II970" s="28"/>
      <c r="IJ970" s="28"/>
      <c r="IK970" s="28"/>
      <c r="IL970" s="28"/>
      <c r="IM970" s="28"/>
      <c r="IN970" s="28"/>
      <c r="IO970" s="28"/>
      <c r="IP970" s="28"/>
      <c r="IQ970" s="28"/>
      <c r="IR970" s="28"/>
    </row>
    <row r="971" spans="2:252" x14ac:dyDescent="0.25">
      <c r="B971" s="28"/>
      <c r="C971" s="28"/>
      <c r="D971" s="28"/>
      <c r="E971" s="28"/>
      <c r="F971" s="28"/>
      <c r="G971" s="28"/>
      <c r="H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c r="FL971" s="28"/>
      <c r="FM971" s="28"/>
      <c r="FN971" s="28"/>
      <c r="FO971" s="28"/>
      <c r="FP971" s="28"/>
      <c r="FQ971" s="28"/>
      <c r="FR971" s="28"/>
      <c r="FS971" s="28"/>
      <c r="FT971" s="28"/>
      <c r="FU971" s="28"/>
      <c r="FV971" s="28"/>
      <c r="FW971" s="28"/>
      <c r="FX971" s="28"/>
      <c r="FY971" s="28"/>
      <c r="FZ971" s="28"/>
      <c r="GA971" s="28"/>
      <c r="GB971" s="28"/>
      <c r="GC971" s="28"/>
      <c r="GD971" s="28"/>
      <c r="GE971" s="28"/>
      <c r="GF971" s="28"/>
      <c r="GG971" s="28"/>
      <c r="GH971" s="28"/>
      <c r="GI971" s="28"/>
      <c r="GJ971" s="28"/>
      <c r="GK971" s="28"/>
      <c r="GL971" s="28"/>
      <c r="GM971" s="28"/>
      <c r="GN971" s="28"/>
      <c r="GO971" s="28"/>
      <c r="GP971" s="28"/>
      <c r="GQ971" s="28"/>
      <c r="GR971" s="28"/>
      <c r="GS971" s="28"/>
      <c r="GT971" s="28"/>
      <c r="GU971" s="28"/>
      <c r="GV971" s="28"/>
      <c r="GW971" s="28"/>
      <c r="GX971" s="28"/>
      <c r="GY971" s="28"/>
      <c r="GZ971" s="28"/>
      <c r="HA971" s="28"/>
      <c r="HB971" s="28"/>
      <c r="HC971" s="28"/>
      <c r="HD971" s="28"/>
      <c r="HE971" s="28"/>
      <c r="HF971" s="28"/>
      <c r="HG971" s="28"/>
      <c r="HH971" s="28"/>
      <c r="HI971" s="28"/>
      <c r="HJ971" s="28"/>
      <c r="HK971" s="28"/>
      <c r="HL971" s="28"/>
      <c r="HM971" s="28"/>
      <c r="HN971" s="28"/>
      <c r="HO971" s="28"/>
      <c r="HP971" s="28"/>
      <c r="HQ971" s="28"/>
      <c r="HR971" s="28"/>
      <c r="HS971" s="28"/>
      <c r="HT971" s="28"/>
      <c r="HU971" s="28"/>
      <c r="HV971" s="28"/>
      <c r="HW971" s="28"/>
      <c r="HX971" s="28"/>
      <c r="HY971" s="28"/>
      <c r="HZ971" s="28"/>
      <c r="IA971" s="28"/>
      <c r="IB971" s="28"/>
      <c r="IC971" s="28"/>
      <c r="ID971" s="28"/>
      <c r="IE971" s="28"/>
      <c r="IF971" s="28"/>
      <c r="IG971" s="28"/>
      <c r="IH971" s="28"/>
      <c r="II971" s="28"/>
      <c r="IJ971" s="28"/>
      <c r="IK971" s="28"/>
      <c r="IL971" s="28"/>
      <c r="IM971" s="28"/>
      <c r="IN971" s="28"/>
      <c r="IO971" s="28"/>
      <c r="IP971" s="28"/>
      <c r="IQ971" s="28"/>
      <c r="IR971" s="28"/>
    </row>
    <row r="972" spans="2:252" x14ac:dyDescent="0.25">
      <c r="B972" s="28"/>
      <c r="C972" s="28"/>
      <c r="D972" s="28"/>
      <c r="E972" s="28"/>
      <c r="F972" s="28"/>
      <c r="G972" s="28"/>
      <c r="H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c r="FL972" s="28"/>
      <c r="FM972" s="28"/>
      <c r="FN972" s="28"/>
      <c r="FO972" s="28"/>
      <c r="FP972" s="28"/>
      <c r="FQ972" s="28"/>
      <c r="FR972" s="28"/>
      <c r="FS972" s="28"/>
      <c r="FT972" s="28"/>
      <c r="FU972" s="28"/>
      <c r="FV972" s="28"/>
      <c r="FW972" s="28"/>
      <c r="FX972" s="28"/>
      <c r="FY972" s="28"/>
      <c r="FZ972" s="28"/>
      <c r="GA972" s="28"/>
      <c r="GB972" s="28"/>
      <c r="GC972" s="28"/>
      <c r="GD972" s="28"/>
      <c r="GE972" s="28"/>
      <c r="GF972" s="28"/>
      <c r="GG972" s="28"/>
      <c r="GH972" s="28"/>
      <c r="GI972" s="28"/>
      <c r="GJ972" s="28"/>
      <c r="GK972" s="28"/>
      <c r="GL972" s="28"/>
      <c r="GM972" s="28"/>
      <c r="GN972" s="28"/>
      <c r="GO972" s="28"/>
      <c r="GP972" s="28"/>
      <c r="GQ972" s="28"/>
      <c r="GR972" s="28"/>
      <c r="GS972" s="28"/>
      <c r="GT972" s="28"/>
      <c r="GU972" s="28"/>
      <c r="GV972" s="28"/>
      <c r="GW972" s="28"/>
      <c r="GX972" s="28"/>
      <c r="GY972" s="28"/>
      <c r="GZ972" s="28"/>
      <c r="HA972" s="28"/>
      <c r="HB972" s="28"/>
      <c r="HC972" s="28"/>
      <c r="HD972" s="28"/>
      <c r="HE972" s="28"/>
      <c r="HF972" s="28"/>
      <c r="HG972" s="28"/>
      <c r="HH972" s="28"/>
      <c r="HI972" s="28"/>
      <c r="HJ972" s="28"/>
      <c r="HK972" s="28"/>
      <c r="HL972" s="28"/>
      <c r="HM972" s="28"/>
      <c r="HN972" s="28"/>
      <c r="HO972" s="28"/>
      <c r="HP972" s="28"/>
      <c r="HQ972" s="28"/>
      <c r="HR972" s="28"/>
      <c r="HS972" s="28"/>
      <c r="HT972" s="28"/>
      <c r="HU972" s="28"/>
      <c r="HV972" s="28"/>
      <c r="HW972" s="28"/>
      <c r="HX972" s="28"/>
      <c r="HY972" s="28"/>
      <c r="HZ972" s="28"/>
      <c r="IA972" s="28"/>
      <c r="IB972" s="28"/>
      <c r="IC972" s="28"/>
      <c r="ID972" s="28"/>
      <c r="IE972" s="28"/>
      <c r="IF972" s="28"/>
      <c r="IG972" s="28"/>
      <c r="IH972" s="28"/>
      <c r="II972" s="28"/>
      <c r="IJ972" s="28"/>
      <c r="IK972" s="28"/>
      <c r="IL972" s="28"/>
      <c r="IM972" s="28"/>
      <c r="IN972" s="28"/>
      <c r="IO972" s="28"/>
      <c r="IP972" s="28"/>
      <c r="IQ972" s="28"/>
      <c r="IR972" s="28"/>
    </row>
    <row r="973" spans="2:252" x14ac:dyDescent="0.25">
      <c r="B973" s="28"/>
      <c r="C973" s="28"/>
      <c r="D973" s="28"/>
      <c r="E973" s="28"/>
      <c r="F973" s="28"/>
      <c r="G973" s="28"/>
      <c r="H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c r="FL973" s="28"/>
      <c r="FM973" s="28"/>
      <c r="FN973" s="28"/>
      <c r="FO973" s="28"/>
      <c r="FP973" s="28"/>
      <c r="FQ973" s="28"/>
      <c r="FR973" s="28"/>
      <c r="FS973" s="28"/>
      <c r="FT973" s="28"/>
      <c r="FU973" s="28"/>
      <c r="FV973" s="28"/>
      <c r="FW973" s="28"/>
      <c r="FX973" s="28"/>
      <c r="FY973" s="28"/>
      <c r="FZ973" s="28"/>
      <c r="GA973" s="28"/>
      <c r="GB973" s="28"/>
      <c r="GC973" s="28"/>
      <c r="GD973" s="28"/>
      <c r="GE973" s="28"/>
      <c r="GF973" s="28"/>
      <c r="GG973" s="28"/>
      <c r="GH973" s="28"/>
      <c r="GI973" s="28"/>
      <c r="GJ973" s="28"/>
      <c r="GK973" s="28"/>
      <c r="GL973" s="28"/>
      <c r="GM973" s="28"/>
      <c r="GN973" s="28"/>
      <c r="GO973" s="28"/>
      <c r="GP973" s="28"/>
      <c r="GQ973" s="28"/>
      <c r="GR973" s="28"/>
      <c r="GS973" s="28"/>
      <c r="GT973" s="28"/>
      <c r="GU973" s="28"/>
      <c r="GV973" s="28"/>
      <c r="GW973" s="28"/>
      <c r="GX973" s="28"/>
      <c r="GY973" s="28"/>
      <c r="GZ973" s="28"/>
      <c r="HA973" s="28"/>
      <c r="HB973" s="28"/>
      <c r="HC973" s="28"/>
      <c r="HD973" s="28"/>
      <c r="HE973" s="28"/>
      <c r="HF973" s="28"/>
      <c r="HG973" s="28"/>
      <c r="HH973" s="28"/>
      <c r="HI973" s="28"/>
      <c r="HJ973" s="28"/>
      <c r="HK973" s="28"/>
      <c r="HL973" s="28"/>
      <c r="HM973" s="28"/>
      <c r="HN973" s="28"/>
      <c r="HO973" s="28"/>
      <c r="HP973" s="28"/>
      <c r="HQ973" s="28"/>
      <c r="HR973" s="28"/>
      <c r="HS973" s="28"/>
      <c r="HT973" s="28"/>
      <c r="HU973" s="28"/>
      <c r="HV973" s="28"/>
      <c r="HW973" s="28"/>
      <c r="HX973" s="28"/>
      <c r="HY973" s="28"/>
      <c r="HZ973" s="28"/>
      <c r="IA973" s="28"/>
      <c r="IB973" s="28"/>
      <c r="IC973" s="28"/>
      <c r="ID973" s="28"/>
      <c r="IE973" s="28"/>
      <c r="IF973" s="28"/>
      <c r="IG973" s="28"/>
      <c r="IH973" s="28"/>
      <c r="II973" s="28"/>
      <c r="IJ973" s="28"/>
      <c r="IK973" s="28"/>
      <c r="IL973" s="28"/>
      <c r="IM973" s="28"/>
      <c r="IN973" s="28"/>
      <c r="IO973" s="28"/>
      <c r="IP973" s="28"/>
      <c r="IQ973" s="28"/>
      <c r="IR973" s="28"/>
    </row>
    <row r="974" spans="2:252" x14ac:dyDescent="0.25">
      <c r="B974" s="28"/>
      <c r="C974" s="28"/>
      <c r="D974" s="28"/>
      <c r="E974" s="28"/>
      <c r="F974" s="28"/>
      <c r="G974" s="28"/>
      <c r="H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c r="FL974" s="28"/>
      <c r="FM974" s="28"/>
      <c r="FN974" s="28"/>
      <c r="FO974" s="28"/>
      <c r="FP974" s="28"/>
      <c r="FQ974" s="28"/>
      <c r="FR974" s="28"/>
      <c r="FS974" s="28"/>
      <c r="FT974" s="28"/>
      <c r="FU974" s="28"/>
      <c r="FV974" s="28"/>
      <c r="FW974" s="28"/>
      <c r="FX974" s="28"/>
      <c r="FY974" s="28"/>
      <c r="FZ974" s="28"/>
      <c r="GA974" s="28"/>
      <c r="GB974" s="28"/>
      <c r="GC974" s="28"/>
      <c r="GD974" s="28"/>
      <c r="GE974" s="28"/>
      <c r="GF974" s="28"/>
      <c r="GG974" s="28"/>
      <c r="GH974" s="28"/>
      <c r="GI974" s="28"/>
      <c r="GJ974" s="28"/>
      <c r="GK974" s="28"/>
      <c r="GL974" s="28"/>
      <c r="GM974" s="28"/>
      <c r="GN974" s="28"/>
      <c r="GO974" s="28"/>
      <c r="GP974" s="28"/>
      <c r="GQ974" s="28"/>
      <c r="GR974" s="28"/>
      <c r="GS974" s="28"/>
      <c r="GT974" s="28"/>
      <c r="GU974" s="28"/>
      <c r="GV974" s="28"/>
      <c r="GW974" s="28"/>
      <c r="GX974" s="28"/>
      <c r="GY974" s="28"/>
      <c r="GZ974" s="28"/>
      <c r="HA974" s="28"/>
      <c r="HB974" s="28"/>
      <c r="HC974" s="28"/>
      <c r="HD974" s="28"/>
      <c r="HE974" s="28"/>
      <c r="HF974" s="28"/>
      <c r="HG974" s="28"/>
      <c r="HH974" s="28"/>
      <c r="HI974" s="28"/>
      <c r="HJ974" s="28"/>
      <c r="HK974" s="28"/>
      <c r="HL974" s="28"/>
      <c r="HM974" s="28"/>
      <c r="HN974" s="28"/>
      <c r="HO974" s="28"/>
      <c r="HP974" s="28"/>
      <c r="HQ974" s="28"/>
      <c r="HR974" s="28"/>
      <c r="HS974" s="28"/>
      <c r="HT974" s="28"/>
      <c r="HU974" s="28"/>
      <c r="HV974" s="28"/>
      <c r="HW974" s="28"/>
      <c r="HX974" s="28"/>
      <c r="HY974" s="28"/>
      <c r="HZ974" s="28"/>
      <c r="IA974" s="28"/>
      <c r="IB974" s="28"/>
      <c r="IC974" s="28"/>
      <c r="ID974" s="28"/>
      <c r="IE974" s="28"/>
      <c r="IF974" s="28"/>
      <c r="IG974" s="28"/>
      <c r="IH974" s="28"/>
      <c r="II974" s="28"/>
      <c r="IJ974" s="28"/>
      <c r="IK974" s="28"/>
      <c r="IL974" s="28"/>
      <c r="IM974" s="28"/>
      <c r="IN974" s="28"/>
      <c r="IO974" s="28"/>
      <c r="IP974" s="28"/>
      <c r="IQ974" s="28"/>
      <c r="IR974" s="28"/>
    </row>
    <row r="975" spans="2:252" x14ac:dyDescent="0.25">
      <c r="B975" s="28"/>
      <c r="C975" s="28"/>
      <c r="D975" s="28"/>
      <c r="E975" s="28"/>
      <c r="F975" s="28"/>
      <c r="G975" s="28"/>
      <c r="H975" s="28"/>
      <c r="K975" s="28"/>
      <c r="L975" s="28"/>
      <c r="M975" s="28"/>
      <c r="N975" s="28"/>
      <c r="O975" s="28"/>
      <c r="P975" s="28"/>
      <c r="Q975" s="28"/>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c r="FL975" s="28"/>
      <c r="FM975" s="28"/>
      <c r="FN975" s="28"/>
      <c r="FO975" s="28"/>
      <c r="FP975" s="28"/>
      <c r="FQ975" s="28"/>
      <c r="FR975" s="28"/>
      <c r="FS975" s="28"/>
      <c r="FT975" s="28"/>
      <c r="FU975" s="28"/>
      <c r="FV975" s="28"/>
      <c r="FW975" s="28"/>
      <c r="FX975" s="28"/>
      <c r="FY975" s="28"/>
      <c r="FZ975" s="28"/>
      <c r="GA975" s="28"/>
      <c r="GB975" s="28"/>
      <c r="GC975" s="28"/>
      <c r="GD975" s="28"/>
      <c r="GE975" s="28"/>
      <c r="GF975" s="28"/>
      <c r="GG975" s="28"/>
      <c r="GH975" s="28"/>
      <c r="GI975" s="28"/>
      <c r="GJ975" s="28"/>
      <c r="GK975" s="28"/>
      <c r="GL975" s="28"/>
      <c r="GM975" s="28"/>
      <c r="GN975" s="28"/>
      <c r="GO975" s="28"/>
      <c r="GP975" s="28"/>
      <c r="GQ975" s="28"/>
      <c r="GR975" s="28"/>
      <c r="GS975" s="28"/>
      <c r="GT975" s="28"/>
      <c r="GU975" s="28"/>
      <c r="GV975" s="28"/>
      <c r="GW975" s="28"/>
      <c r="GX975" s="28"/>
      <c r="GY975" s="28"/>
      <c r="GZ975" s="28"/>
      <c r="HA975" s="28"/>
      <c r="HB975" s="28"/>
      <c r="HC975" s="28"/>
      <c r="HD975" s="28"/>
      <c r="HE975" s="28"/>
      <c r="HF975" s="28"/>
      <c r="HG975" s="28"/>
      <c r="HH975" s="28"/>
      <c r="HI975" s="28"/>
      <c r="HJ975" s="28"/>
      <c r="HK975" s="28"/>
      <c r="HL975" s="28"/>
      <c r="HM975" s="28"/>
      <c r="HN975" s="28"/>
      <c r="HO975" s="28"/>
      <c r="HP975" s="28"/>
      <c r="HQ975" s="28"/>
      <c r="HR975" s="28"/>
      <c r="HS975" s="28"/>
      <c r="HT975" s="28"/>
      <c r="HU975" s="28"/>
      <c r="HV975" s="28"/>
      <c r="HW975" s="28"/>
      <c r="HX975" s="28"/>
      <c r="HY975" s="28"/>
      <c r="HZ975" s="28"/>
      <c r="IA975" s="28"/>
      <c r="IB975" s="28"/>
      <c r="IC975" s="28"/>
      <c r="ID975" s="28"/>
      <c r="IE975" s="28"/>
      <c r="IF975" s="28"/>
      <c r="IG975" s="28"/>
      <c r="IH975" s="28"/>
      <c r="II975" s="28"/>
      <c r="IJ975" s="28"/>
      <c r="IK975" s="28"/>
      <c r="IL975" s="28"/>
      <c r="IM975" s="28"/>
      <c r="IN975" s="28"/>
      <c r="IO975" s="28"/>
      <c r="IP975" s="28"/>
      <c r="IQ975" s="28"/>
      <c r="IR975" s="28"/>
    </row>
    <row r="976" spans="2:252" x14ac:dyDescent="0.25">
      <c r="B976" s="28"/>
      <c r="C976" s="28"/>
      <c r="D976" s="28"/>
      <c r="E976" s="28"/>
      <c r="F976" s="28"/>
      <c r="G976" s="28"/>
      <c r="H976" s="28"/>
      <c r="K976" s="28"/>
      <c r="L976" s="28"/>
      <c r="M976" s="28"/>
      <c r="N976" s="28"/>
      <c r="O976" s="28"/>
      <c r="P976" s="28"/>
      <c r="Q976" s="28"/>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c r="FL976" s="28"/>
      <c r="FM976" s="28"/>
      <c r="FN976" s="28"/>
      <c r="FO976" s="28"/>
      <c r="FP976" s="28"/>
      <c r="FQ976" s="28"/>
      <c r="FR976" s="28"/>
      <c r="FS976" s="28"/>
      <c r="FT976" s="28"/>
      <c r="FU976" s="28"/>
      <c r="FV976" s="28"/>
      <c r="FW976" s="28"/>
      <c r="FX976" s="28"/>
      <c r="FY976" s="28"/>
      <c r="FZ976" s="28"/>
      <c r="GA976" s="28"/>
      <c r="GB976" s="28"/>
      <c r="GC976" s="28"/>
      <c r="GD976" s="28"/>
      <c r="GE976" s="28"/>
      <c r="GF976" s="28"/>
      <c r="GG976" s="28"/>
      <c r="GH976" s="28"/>
      <c r="GI976" s="28"/>
      <c r="GJ976" s="28"/>
      <c r="GK976" s="28"/>
      <c r="GL976" s="28"/>
      <c r="GM976" s="28"/>
      <c r="GN976" s="28"/>
      <c r="GO976" s="28"/>
      <c r="GP976" s="28"/>
      <c r="GQ976" s="28"/>
      <c r="GR976" s="28"/>
      <c r="GS976" s="28"/>
      <c r="GT976" s="28"/>
      <c r="GU976" s="28"/>
      <c r="GV976" s="28"/>
      <c r="GW976" s="28"/>
      <c r="GX976" s="28"/>
      <c r="GY976" s="28"/>
      <c r="GZ976" s="28"/>
      <c r="HA976" s="28"/>
      <c r="HB976" s="28"/>
      <c r="HC976" s="28"/>
      <c r="HD976" s="28"/>
      <c r="HE976" s="28"/>
      <c r="HF976" s="28"/>
      <c r="HG976" s="28"/>
      <c r="HH976" s="28"/>
      <c r="HI976" s="28"/>
      <c r="HJ976" s="28"/>
      <c r="HK976" s="28"/>
      <c r="HL976" s="28"/>
      <c r="HM976" s="28"/>
      <c r="HN976" s="28"/>
      <c r="HO976" s="28"/>
      <c r="HP976" s="28"/>
      <c r="HQ976" s="28"/>
      <c r="HR976" s="28"/>
      <c r="HS976" s="28"/>
      <c r="HT976" s="28"/>
      <c r="HU976" s="28"/>
      <c r="HV976" s="28"/>
      <c r="HW976" s="28"/>
      <c r="HX976" s="28"/>
      <c r="HY976" s="28"/>
      <c r="HZ976" s="28"/>
      <c r="IA976" s="28"/>
      <c r="IB976" s="28"/>
      <c r="IC976" s="28"/>
      <c r="ID976" s="28"/>
      <c r="IE976" s="28"/>
      <c r="IF976" s="28"/>
      <c r="IG976" s="28"/>
      <c r="IH976" s="28"/>
      <c r="II976" s="28"/>
      <c r="IJ976" s="28"/>
      <c r="IK976" s="28"/>
      <c r="IL976" s="28"/>
      <c r="IM976" s="28"/>
      <c r="IN976" s="28"/>
      <c r="IO976" s="28"/>
      <c r="IP976" s="28"/>
      <c r="IQ976" s="28"/>
      <c r="IR976" s="28"/>
    </row>
    <row r="977" spans="2:252" x14ac:dyDescent="0.25">
      <c r="B977" s="28"/>
      <c r="C977" s="28"/>
      <c r="D977" s="28"/>
      <c r="E977" s="28"/>
      <c r="F977" s="28"/>
      <c r="G977" s="28"/>
      <c r="H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c r="FL977" s="28"/>
      <c r="FM977" s="28"/>
      <c r="FN977" s="28"/>
      <c r="FO977" s="28"/>
      <c r="FP977" s="28"/>
      <c r="FQ977" s="28"/>
      <c r="FR977" s="28"/>
      <c r="FS977" s="28"/>
      <c r="FT977" s="28"/>
      <c r="FU977" s="28"/>
      <c r="FV977" s="28"/>
      <c r="FW977" s="28"/>
      <c r="FX977" s="28"/>
      <c r="FY977" s="28"/>
      <c r="FZ977" s="28"/>
      <c r="GA977" s="28"/>
      <c r="GB977" s="28"/>
      <c r="GC977" s="28"/>
      <c r="GD977" s="28"/>
      <c r="GE977" s="28"/>
      <c r="GF977" s="28"/>
      <c r="GG977" s="28"/>
      <c r="GH977" s="28"/>
      <c r="GI977" s="28"/>
      <c r="GJ977" s="28"/>
      <c r="GK977" s="28"/>
      <c r="GL977" s="28"/>
      <c r="GM977" s="28"/>
      <c r="GN977" s="28"/>
      <c r="GO977" s="28"/>
      <c r="GP977" s="28"/>
      <c r="GQ977" s="28"/>
      <c r="GR977" s="28"/>
      <c r="GS977" s="28"/>
      <c r="GT977" s="28"/>
      <c r="GU977" s="28"/>
      <c r="GV977" s="28"/>
      <c r="GW977" s="28"/>
      <c r="GX977" s="28"/>
      <c r="GY977" s="28"/>
      <c r="GZ977" s="28"/>
      <c r="HA977" s="28"/>
      <c r="HB977" s="28"/>
      <c r="HC977" s="28"/>
      <c r="HD977" s="28"/>
      <c r="HE977" s="28"/>
      <c r="HF977" s="28"/>
      <c r="HG977" s="28"/>
      <c r="HH977" s="28"/>
      <c r="HI977" s="28"/>
      <c r="HJ977" s="28"/>
      <c r="HK977" s="28"/>
      <c r="HL977" s="28"/>
      <c r="HM977" s="28"/>
      <c r="HN977" s="28"/>
      <c r="HO977" s="28"/>
      <c r="HP977" s="28"/>
      <c r="HQ977" s="28"/>
      <c r="HR977" s="28"/>
      <c r="HS977" s="28"/>
      <c r="HT977" s="28"/>
      <c r="HU977" s="28"/>
      <c r="HV977" s="28"/>
      <c r="HW977" s="28"/>
      <c r="HX977" s="28"/>
      <c r="HY977" s="28"/>
      <c r="HZ977" s="28"/>
      <c r="IA977" s="28"/>
      <c r="IB977" s="28"/>
      <c r="IC977" s="28"/>
      <c r="ID977" s="28"/>
      <c r="IE977" s="28"/>
      <c r="IF977" s="28"/>
      <c r="IG977" s="28"/>
      <c r="IH977" s="28"/>
      <c r="II977" s="28"/>
      <c r="IJ977" s="28"/>
      <c r="IK977" s="28"/>
      <c r="IL977" s="28"/>
      <c r="IM977" s="28"/>
      <c r="IN977" s="28"/>
      <c r="IO977" s="28"/>
      <c r="IP977" s="28"/>
      <c r="IQ977" s="28"/>
      <c r="IR977" s="28"/>
    </row>
    <row r="978" spans="2:252" x14ac:dyDescent="0.25">
      <c r="B978" s="28"/>
      <c r="C978" s="28"/>
      <c r="D978" s="28"/>
      <c r="E978" s="28"/>
      <c r="F978" s="28"/>
      <c r="G978" s="28"/>
      <c r="H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c r="FL978" s="28"/>
      <c r="FM978" s="28"/>
      <c r="FN978" s="28"/>
      <c r="FO978" s="28"/>
      <c r="FP978" s="28"/>
      <c r="FQ978" s="28"/>
      <c r="FR978" s="28"/>
      <c r="FS978" s="28"/>
      <c r="FT978" s="28"/>
      <c r="FU978" s="28"/>
      <c r="FV978" s="28"/>
      <c r="FW978" s="28"/>
      <c r="FX978" s="28"/>
      <c r="FY978" s="28"/>
      <c r="FZ978" s="28"/>
      <c r="GA978" s="28"/>
      <c r="GB978" s="28"/>
      <c r="GC978" s="28"/>
      <c r="GD978" s="28"/>
      <c r="GE978" s="28"/>
      <c r="GF978" s="28"/>
      <c r="GG978" s="28"/>
      <c r="GH978" s="28"/>
      <c r="GI978" s="28"/>
      <c r="GJ978" s="28"/>
      <c r="GK978" s="28"/>
      <c r="GL978" s="28"/>
      <c r="GM978" s="28"/>
      <c r="GN978" s="28"/>
      <c r="GO978" s="28"/>
      <c r="GP978" s="28"/>
      <c r="GQ978" s="28"/>
      <c r="GR978" s="28"/>
      <c r="GS978" s="28"/>
      <c r="GT978" s="28"/>
      <c r="GU978" s="28"/>
      <c r="GV978" s="28"/>
      <c r="GW978" s="28"/>
      <c r="GX978" s="28"/>
      <c r="GY978" s="28"/>
      <c r="GZ978" s="28"/>
      <c r="HA978" s="28"/>
      <c r="HB978" s="28"/>
      <c r="HC978" s="28"/>
      <c r="HD978" s="28"/>
      <c r="HE978" s="28"/>
      <c r="HF978" s="28"/>
      <c r="HG978" s="28"/>
      <c r="HH978" s="28"/>
      <c r="HI978" s="28"/>
      <c r="HJ978" s="28"/>
      <c r="HK978" s="28"/>
      <c r="HL978" s="28"/>
      <c r="HM978" s="28"/>
      <c r="HN978" s="28"/>
      <c r="HO978" s="28"/>
      <c r="HP978" s="28"/>
      <c r="HQ978" s="28"/>
      <c r="HR978" s="28"/>
      <c r="HS978" s="28"/>
      <c r="HT978" s="28"/>
      <c r="HU978" s="28"/>
      <c r="HV978" s="28"/>
      <c r="HW978" s="28"/>
      <c r="HX978" s="28"/>
      <c r="HY978" s="28"/>
      <c r="HZ978" s="28"/>
      <c r="IA978" s="28"/>
      <c r="IB978" s="28"/>
      <c r="IC978" s="28"/>
      <c r="ID978" s="28"/>
      <c r="IE978" s="28"/>
      <c r="IF978" s="28"/>
      <c r="IG978" s="28"/>
      <c r="IH978" s="28"/>
      <c r="II978" s="28"/>
      <c r="IJ978" s="28"/>
      <c r="IK978" s="28"/>
      <c r="IL978" s="28"/>
      <c r="IM978" s="28"/>
      <c r="IN978" s="28"/>
      <c r="IO978" s="28"/>
      <c r="IP978" s="28"/>
      <c r="IQ978" s="28"/>
      <c r="IR978" s="28"/>
    </row>
    <row r="979" spans="2:252" x14ac:dyDescent="0.25">
      <c r="B979" s="28"/>
      <c r="C979" s="28"/>
      <c r="D979" s="28"/>
      <c r="E979" s="28"/>
      <c r="F979" s="28"/>
      <c r="G979" s="28"/>
      <c r="H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c r="FL979" s="28"/>
      <c r="FM979" s="28"/>
      <c r="FN979" s="28"/>
      <c r="FO979" s="28"/>
      <c r="FP979" s="28"/>
      <c r="FQ979" s="28"/>
      <c r="FR979" s="28"/>
      <c r="FS979" s="28"/>
      <c r="FT979" s="28"/>
      <c r="FU979" s="28"/>
      <c r="FV979" s="28"/>
      <c r="FW979" s="28"/>
      <c r="FX979" s="28"/>
      <c r="FY979" s="28"/>
      <c r="FZ979" s="28"/>
      <c r="GA979" s="28"/>
      <c r="GB979" s="28"/>
      <c r="GC979" s="28"/>
      <c r="GD979" s="28"/>
      <c r="GE979" s="28"/>
      <c r="GF979" s="28"/>
      <c r="GG979" s="28"/>
      <c r="GH979" s="28"/>
      <c r="GI979" s="28"/>
      <c r="GJ979" s="28"/>
      <c r="GK979" s="28"/>
      <c r="GL979" s="28"/>
      <c r="GM979" s="28"/>
      <c r="GN979" s="28"/>
      <c r="GO979" s="28"/>
      <c r="GP979" s="28"/>
      <c r="GQ979" s="28"/>
      <c r="GR979" s="28"/>
      <c r="GS979" s="28"/>
      <c r="GT979" s="28"/>
      <c r="GU979" s="28"/>
      <c r="GV979" s="28"/>
      <c r="GW979" s="28"/>
      <c r="GX979" s="28"/>
      <c r="GY979" s="28"/>
      <c r="GZ979" s="28"/>
      <c r="HA979" s="28"/>
      <c r="HB979" s="28"/>
      <c r="HC979" s="28"/>
      <c r="HD979" s="28"/>
      <c r="HE979" s="28"/>
      <c r="HF979" s="28"/>
      <c r="HG979" s="28"/>
      <c r="HH979" s="28"/>
      <c r="HI979" s="28"/>
      <c r="HJ979" s="28"/>
      <c r="HK979" s="28"/>
      <c r="HL979" s="28"/>
      <c r="HM979" s="28"/>
      <c r="HN979" s="28"/>
      <c r="HO979" s="28"/>
      <c r="HP979" s="28"/>
      <c r="HQ979" s="28"/>
      <c r="HR979" s="28"/>
      <c r="HS979" s="28"/>
      <c r="HT979" s="28"/>
      <c r="HU979" s="28"/>
      <c r="HV979" s="28"/>
      <c r="HW979" s="28"/>
      <c r="HX979" s="28"/>
      <c r="HY979" s="28"/>
      <c r="HZ979" s="28"/>
      <c r="IA979" s="28"/>
      <c r="IB979" s="28"/>
      <c r="IC979" s="28"/>
      <c r="ID979" s="28"/>
      <c r="IE979" s="28"/>
      <c r="IF979" s="28"/>
      <c r="IG979" s="28"/>
      <c r="IH979" s="28"/>
      <c r="II979" s="28"/>
      <c r="IJ979" s="28"/>
      <c r="IK979" s="28"/>
      <c r="IL979" s="28"/>
      <c r="IM979" s="28"/>
      <c r="IN979" s="28"/>
      <c r="IO979" s="28"/>
      <c r="IP979" s="28"/>
      <c r="IQ979" s="28"/>
      <c r="IR979" s="28"/>
    </row>
    <row r="980" spans="2:252" x14ac:dyDescent="0.25">
      <c r="B980" s="28"/>
      <c r="C980" s="28"/>
      <c r="D980" s="28"/>
      <c r="E980" s="28"/>
      <c r="F980" s="28"/>
      <c r="G980" s="28"/>
      <c r="H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c r="FL980" s="28"/>
      <c r="FM980" s="28"/>
      <c r="FN980" s="28"/>
      <c r="FO980" s="28"/>
      <c r="FP980" s="28"/>
      <c r="FQ980" s="28"/>
      <c r="FR980" s="28"/>
      <c r="FS980" s="28"/>
      <c r="FT980" s="28"/>
      <c r="FU980" s="28"/>
      <c r="FV980" s="28"/>
      <c r="FW980" s="28"/>
      <c r="FX980" s="28"/>
      <c r="FY980" s="28"/>
      <c r="FZ980" s="28"/>
      <c r="GA980" s="28"/>
      <c r="GB980" s="28"/>
      <c r="GC980" s="28"/>
      <c r="GD980" s="28"/>
      <c r="GE980" s="28"/>
      <c r="GF980" s="28"/>
      <c r="GG980" s="28"/>
      <c r="GH980" s="28"/>
      <c r="GI980" s="28"/>
      <c r="GJ980" s="28"/>
      <c r="GK980" s="28"/>
      <c r="GL980" s="28"/>
      <c r="GM980" s="28"/>
      <c r="GN980" s="28"/>
      <c r="GO980" s="28"/>
      <c r="GP980" s="28"/>
      <c r="GQ980" s="28"/>
      <c r="GR980" s="28"/>
      <c r="GS980" s="28"/>
      <c r="GT980" s="28"/>
      <c r="GU980" s="28"/>
      <c r="GV980" s="28"/>
      <c r="GW980" s="28"/>
      <c r="GX980" s="28"/>
      <c r="GY980" s="28"/>
      <c r="GZ980" s="28"/>
      <c r="HA980" s="28"/>
      <c r="HB980" s="28"/>
      <c r="HC980" s="28"/>
      <c r="HD980" s="28"/>
      <c r="HE980" s="28"/>
      <c r="HF980" s="28"/>
      <c r="HG980" s="28"/>
      <c r="HH980" s="28"/>
      <c r="HI980" s="28"/>
      <c r="HJ980" s="28"/>
      <c r="HK980" s="28"/>
      <c r="HL980" s="28"/>
      <c r="HM980" s="28"/>
      <c r="HN980" s="28"/>
      <c r="HO980" s="28"/>
      <c r="HP980" s="28"/>
      <c r="HQ980" s="28"/>
      <c r="HR980" s="28"/>
      <c r="HS980" s="28"/>
      <c r="HT980" s="28"/>
      <c r="HU980" s="28"/>
      <c r="HV980" s="28"/>
      <c r="HW980" s="28"/>
      <c r="HX980" s="28"/>
      <c r="HY980" s="28"/>
      <c r="HZ980" s="28"/>
      <c r="IA980" s="28"/>
      <c r="IB980" s="28"/>
      <c r="IC980" s="28"/>
      <c r="ID980" s="28"/>
      <c r="IE980" s="28"/>
      <c r="IF980" s="28"/>
      <c r="IG980" s="28"/>
      <c r="IH980" s="28"/>
      <c r="II980" s="28"/>
      <c r="IJ980" s="28"/>
      <c r="IK980" s="28"/>
      <c r="IL980" s="28"/>
      <c r="IM980" s="28"/>
      <c r="IN980" s="28"/>
      <c r="IO980" s="28"/>
      <c r="IP980" s="28"/>
      <c r="IQ980" s="28"/>
      <c r="IR980" s="28"/>
    </row>
    <row r="981" spans="2:252" x14ac:dyDescent="0.25">
      <c r="B981" s="28"/>
      <c r="C981" s="28"/>
      <c r="D981" s="28"/>
      <c r="E981" s="28"/>
      <c r="F981" s="28"/>
      <c r="G981" s="28"/>
      <c r="H981" s="28"/>
      <c r="K981" s="28"/>
      <c r="L981" s="28"/>
      <c r="M981" s="28"/>
      <c r="N981" s="28"/>
      <c r="O981" s="28"/>
      <c r="P981" s="28"/>
      <c r="Q981" s="28"/>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c r="FL981" s="28"/>
      <c r="FM981" s="28"/>
      <c r="FN981" s="28"/>
      <c r="FO981" s="28"/>
      <c r="FP981" s="28"/>
      <c r="FQ981" s="28"/>
      <c r="FR981" s="28"/>
      <c r="FS981" s="28"/>
      <c r="FT981" s="28"/>
      <c r="FU981" s="28"/>
      <c r="FV981" s="28"/>
      <c r="FW981" s="28"/>
      <c r="FX981" s="28"/>
      <c r="FY981" s="28"/>
      <c r="FZ981" s="28"/>
      <c r="GA981" s="28"/>
      <c r="GB981" s="28"/>
      <c r="GC981" s="28"/>
      <c r="GD981" s="28"/>
      <c r="GE981" s="28"/>
      <c r="GF981" s="28"/>
      <c r="GG981" s="28"/>
      <c r="GH981" s="28"/>
      <c r="GI981" s="28"/>
      <c r="GJ981" s="28"/>
      <c r="GK981" s="28"/>
      <c r="GL981" s="28"/>
      <c r="GM981" s="28"/>
      <c r="GN981" s="28"/>
      <c r="GO981" s="28"/>
      <c r="GP981" s="28"/>
      <c r="GQ981" s="28"/>
      <c r="GR981" s="28"/>
      <c r="GS981" s="28"/>
      <c r="GT981" s="28"/>
      <c r="GU981" s="28"/>
      <c r="GV981" s="28"/>
      <c r="GW981" s="28"/>
      <c r="GX981" s="28"/>
      <c r="GY981" s="28"/>
      <c r="GZ981" s="28"/>
      <c r="HA981" s="28"/>
      <c r="HB981" s="28"/>
      <c r="HC981" s="28"/>
      <c r="HD981" s="28"/>
      <c r="HE981" s="28"/>
      <c r="HF981" s="28"/>
      <c r="HG981" s="28"/>
      <c r="HH981" s="28"/>
      <c r="HI981" s="28"/>
      <c r="HJ981" s="28"/>
      <c r="HK981" s="28"/>
      <c r="HL981" s="28"/>
      <c r="HM981" s="28"/>
      <c r="HN981" s="28"/>
      <c r="HO981" s="28"/>
      <c r="HP981" s="28"/>
      <c r="HQ981" s="28"/>
      <c r="HR981" s="28"/>
      <c r="HS981" s="28"/>
      <c r="HT981" s="28"/>
      <c r="HU981" s="28"/>
      <c r="HV981" s="28"/>
      <c r="HW981" s="28"/>
      <c r="HX981" s="28"/>
      <c r="HY981" s="28"/>
      <c r="HZ981" s="28"/>
      <c r="IA981" s="28"/>
      <c r="IB981" s="28"/>
      <c r="IC981" s="28"/>
      <c r="ID981" s="28"/>
      <c r="IE981" s="28"/>
      <c r="IF981" s="28"/>
      <c r="IG981" s="28"/>
      <c r="IH981" s="28"/>
      <c r="II981" s="28"/>
      <c r="IJ981" s="28"/>
      <c r="IK981" s="28"/>
      <c r="IL981" s="28"/>
      <c r="IM981" s="28"/>
      <c r="IN981" s="28"/>
      <c r="IO981" s="28"/>
      <c r="IP981" s="28"/>
      <c r="IQ981" s="28"/>
      <c r="IR981" s="28"/>
    </row>
    <row r="982" spans="2:252" x14ac:dyDescent="0.25">
      <c r="B982" s="28"/>
      <c r="C982" s="28"/>
      <c r="D982" s="28"/>
      <c r="E982" s="28"/>
      <c r="F982" s="28"/>
      <c r="G982" s="28"/>
      <c r="H982" s="28"/>
      <c r="K982" s="28"/>
      <c r="L982" s="28"/>
      <c r="M982" s="28"/>
      <c r="N982" s="28"/>
      <c r="O982" s="28"/>
      <c r="P982" s="28"/>
      <c r="Q982" s="28"/>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c r="FL982" s="28"/>
      <c r="FM982" s="28"/>
      <c r="FN982" s="28"/>
      <c r="FO982" s="28"/>
      <c r="FP982" s="28"/>
      <c r="FQ982" s="28"/>
      <c r="FR982" s="28"/>
      <c r="FS982" s="28"/>
      <c r="FT982" s="28"/>
      <c r="FU982" s="28"/>
      <c r="FV982" s="28"/>
      <c r="FW982" s="28"/>
      <c r="FX982" s="28"/>
      <c r="FY982" s="28"/>
      <c r="FZ982" s="28"/>
      <c r="GA982" s="28"/>
      <c r="GB982" s="28"/>
      <c r="GC982" s="28"/>
      <c r="GD982" s="28"/>
      <c r="GE982" s="28"/>
      <c r="GF982" s="28"/>
      <c r="GG982" s="28"/>
      <c r="GH982" s="28"/>
      <c r="GI982" s="28"/>
      <c r="GJ982" s="28"/>
      <c r="GK982" s="28"/>
      <c r="GL982" s="28"/>
      <c r="GM982" s="28"/>
      <c r="GN982" s="28"/>
      <c r="GO982" s="28"/>
      <c r="GP982" s="28"/>
      <c r="GQ982" s="28"/>
      <c r="GR982" s="28"/>
      <c r="GS982" s="28"/>
      <c r="GT982" s="28"/>
      <c r="GU982" s="28"/>
      <c r="GV982" s="28"/>
      <c r="GW982" s="28"/>
      <c r="GX982" s="28"/>
      <c r="GY982" s="28"/>
      <c r="GZ982" s="28"/>
      <c r="HA982" s="28"/>
      <c r="HB982" s="28"/>
      <c r="HC982" s="28"/>
      <c r="HD982" s="28"/>
      <c r="HE982" s="28"/>
      <c r="HF982" s="28"/>
      <c r="HG982" s="28"/>
      <c r="HH982" s="28"/>
      <c r="HI982" s="28"/>
      <c r="HJ982" s="28"/>
      <c r="HK982" s="28"/>
      <c r="HL982" s="28"/>
      <c r="HM982" s="28"/>
      <c r="HN982" s="28"/>
      <c r="HO982" s="28"/>
      <c r="HP982" s="28"/>
      <c r="HQ982" s="28"/>
      <c r="HR982" s="28"/>
      <c r="HS982" s="28"/>
      <c r="HT982" s="28"/>
      <c r="HU982" s="28"/>
      <c r="HV982" s="28"/>
      <c r="HW982" s="28"/>
      <c r="HX982" s="28"/>
      <c r="HY982" s="28"/>
      <c r="HZ982" s="28"/>
      <c r="IA982" s="28"/>
      <c r="IB982" s="28"/>
      <c r="IC982" s="28"/>
      <c r="ID982" s="28"/>
      <c r="IE982" s="28"/>
      <c r="IF982" s="28"/>
      <c r="IG982" s="28"/>
      <c r="IH982" s="28"/>
      <c r="II982" s="28"/>
      <c r="IJ982" s="28"/>
      <c r="IK982" s="28"/>
      <c r="IL982" s="28"/>
      <c r="IM982" s="28"/>
      <c r="IN982" s="28"/>
      <c r="IO982" s="28"/>
      <c r="IP982" s="28"/>
      <c r="IQ982" s="28"/>
      <c r="IR982" s="28"/>
    </row>
    <row r="983" spans="2:252" x14ac:dyDescent="0.25">
      <c r="B983" s="28"/>
      <c r="C983" s="28"/>
      <c r="D983" s="28"/>
      <c r="E983" s="28"/>
      <c r="F983" s="28"/>
      <c r="G983" s="28"/>
      <c r="H983" s="28"/>
      <c r="K983" s="28"/>
      <c r="L983" s="28"/>
      <c r="M983" s="28"/>
      <c r="N983" s="28"/>
      <c r="O983" s="28"/>
      <c r="P983" s="28"/>
      <c r="Q983" s="28"/>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c r="FL983" s="28"/>
      <c r="FM983" s="28"/>
      <c r="FN983" s="28"/>
      <c r="FO983" s="28"/>
      <c r="FP983" s="28"/>
      <c r="FQ983" s="28"/>
      <c r="FR983" s="28"/>
      <c r="FS983" s="28"/>
      <c r="FT983" s="28"/>
      <c r="FU983" s="28"/>
      <c r="FV983" s="28"/>
      <c r="FW983" s="28"/>
      <c r="FX983" s="28"/>
      <c r="FY983" s="28"/>
      <c r="FZ983" s="28"/>
      <c r="GA983" s="28"/>
      <c r="GB983" s="28"/>
      <c r="GC983" s="28"/>
      <c r="GD983" s="28"/>
      <c r="GE983" s="28"/>
      <c r="GF983" s="28"/>
      <c r="GG983" s="28"/>
      <c r="GH983" s="28"/>
      <c r="GI983" s="28"/>
      <c r="GJ983" s="28"/>
      <c r="GK983" s="28"/>
      <c r="GL983" s="28"/>
      <c r="GM983" s="28"/>
      <c r="GN983" s="28"/>
      <c r="GO983" s="28"/>
      <c r="GP983" s="28"/>
      <c r="GQ983" s="28"/>
      <c r="GR983" s="28"/>
      <c r="GS983" s="28"/>
      <c r="GT983" s="28"/>
      <c r="GU983" s="28"/>
      <c r="GV983" s="28"/>
      <c r="GW983" s="28"/>
      <c r="GX983" s="28"/>
      <c r="GY983" s="28"/>
      <c r="GZ983" s="28"/>
      <c r="HA983" s="28"/>
      <c r="HB983" s="28"/>
      <c r="HC983" s="28"/>
      <c r="HD983" s="28"/>
      <c r="HE983" s="28"/>
      <c r="HF983" s="28"/>
      <c r="HG983" s="28"/>
      <c r="HH983" s="28"/>
      <c r="HI983" s="28"/>
      <c r="HJ983" s="28"/>
      <c r="HK983" s="28"/>
      <c r="HL983" s="28"/>
      <c r="HM983" s="28"/>
      <c r="HN983" s="28"/>
      <c r="HO983" s="28"/>
      <c r="HP983" s="28"/>
      <c r="HQ983" s="28"/>
      <c r="HR983" s="28"/>
      <c r="HS983" s="28"/>
      <c r="HT983" s="28"/>
      <c r="HU983" s="28"/>
      <c r="HV983" s="28"/>
      <c r="HW983" s="28"/>
      <c r="HX983" s="28"/>
      <c r="HY983" s="28"/>
      <c r="HZ983" s="28"/>
      <c r="IA983" s="28"/>
      <c r="IB983" s="28"/>
      <c r="IC983" s="28"/>
      <c r="ID983" s="28"/>
      <c r="IE983" s="28"/>
      <c r="IF983" s="28"/>
      <c r="IG983" s="28"/>
      <c r="IH983" s="28"/>
      <c r="II983" s="28"/>
      <c r="IJ983" s="28"/>
      <c r="IK983" s="28"/>
      <c r="IL983" s="28"/>
      <c r="IM983" s="28"/>
      <c r="IN983" s="28"/>
      <c r="IO983" s="28"/>
      <c r="IP983" s="28"/>
      <c r="IQ983" s="28"/>
      <c r="IR983" s="28"/>
    </row>
    <row r="984" spans="2:252" x14ac:dyDescent="0.25">
      <c r="B984" s="28"/>
      <c r="C984" s="28"/>
      <c r="D984" s="28"/>
      <c r="E984" s="28"/>
      <c r="F984" s="28"/>
      <c r="G984" s="28"/>
      <c r="H984" s="28"/>
      <c r="K984" s="28"/>
      <c r="L984" s="28"/>
      <c r="M984" s="28"/>
      <c r="N984" s="28"/>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c r="FL984" s="28"/>
      <c r="FM984" s="28"/>
      <c r="FN984" s="28"/>
      <c r="FO984" s="28"/>
      <c r="FP984" s="28"/>
      <c r="FQ984" s="28"/>
      <c r="FR984" s="28"/>
      <c r="FS984" s="28"/>
      <c r="FT984" s="28"/>
      <c r="FU984" s="28"/>
      <c r="FV984" s="28"/>
      <c r="FW984" s="28"/>
      <c r="FX984" s="28"/>
      <c r="FY984" s="28"/>
      <c r="FZ984" s="28"/>
      <c r="GA984" s="28"/>
      <c r="GB984" s="28"/>
      <c r="GC984" s="28"/>
      <c r="GD984" s="28"/>
      <c r="GE984" s="28"/>
      <c r="GF984" s="28"/>
      <c r="GG984" s="28"/>
      <c r="GH984" s="28"/>
      <c r="GI984" s="28"/>
      <c r="GJ984" s="28"/>
      <c r="GK984" s="28"/>
      <c r="GL984" s="28"/>
      <c r="GM984" s="28"/>
      <c r="GN984" s="28"/>
      <c r="GO984" s="28"/>
      <c r="GP984" s="28"/>
      <c r="GQ984" s="28"/>
      <c r="GR984" s="28"/>
      <c r="GS984" s="28"/>
      <c r="GT984" s="28"/>
      <c r="GU984" s="28"/>
      <c r="GV984" s="28"/>
      <c r="GW984" s="28"/>
      <c r="GX984" s="28"/>
      <c r="GY984" s="28"/>
      <c r="GZ984" s="28"/>
      <c r="HA984" s="28"/>
      <c r="HB984" s="28"/>
      <c r="HC984" s="28"/>
      <c r="HD984" s="28"/>
      <c r="HE984" s="28"/>
      <c r="HF984" s="28"/>
      <c r="HG984" s="28"/>
      <c r="HH984" s="28"/>
      <c r="HI984" s="28"/>
      <c r="HJ984" s="28"/>
      <c r="HK984" s="28"/>
      <c r="HL984" s="28"/>
      <c r="HM984" s="28"/>
      <c r="HN984" s="28"/>
      <c r="HO984" s="28"/>
      <c r="HP984" s="28"/>
      <c r="HQ984" s="28"/>
      <c r="HR984" s="28"/>
      <c r="HS984" s="28"/>
      <c r="HT984" s="28"/>
      <c r="HU984" s="28"/>
      <c r="HV984" s="28"/>
      <c r="HW984" s="28"/>
      <c r="HX984" s="28"/>
      <c r="HY984" s="28"/>
      <c r="HZ984" s="28"/>
      <c r="IA984" s="28"/>
      <c r="IB984" s="28"/>
      <c r="IC984" s="28"/>
      <c r="ID984" s="28"/>
      <c r="IE984" s="28"/>
      <c r="IF984" s="28"/>
      <c r="IG984" s="28"/>
      <c r="IH984" s="28"/>
      <c r="II984" s="28"/>
      <c r="IJ984" s="28"/>
      <c r="IK984" s="28"/>
      <c r="IL984" s="28"/>
      <c r="IM984" s="28"/>
      <c r="IN984" s="28"/>
      <c r="IO984" s="28"/>
      <c r="IP984" s="28"/>
      <c r="IQ984" s="28"/>
      <c r="IR984" s="28"/>
    </row>
    <row r="985" spans="2:252" x14ac:dyDescent="0.25">
      <c r="B985" s="28"/>
      <c r="C985" s="28"/>
      <c r="D985" s="28"/>
      <c r="E985" s="28"/>
      <c r="F985" s="28"/>
      <c r="G985" s="28"/>
      <c r="H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c r="FL985" s="28"/>
      <c r="FM985" s="28"/>
      <c r="FN985" s="28"/>
      <c r="FO985" s="28"/>
      <c r="FP985" s="28"/>
      <c r="FQ985" s="28"/>
      <c r="FR985" s="28"/>
      <c r="FS985" s="28"/>
      <c r="FT985" s="28"/>
      <c r="FU985" s="28"/>
      <c r="FV985" s="28"/>
      <c r="FW985" s="28"/>
      <c r="FX985" s="28"/>
      <c r="FY985" s="28"/>
      <c r="FZ985" s="28"/>
      <c r="GA985" s="28"/>
      <c r="GB985" s="28"/>
      <c r="GC985" s="28"/>
      <c r="GD985" s="28"/>
      <c r="GE985" s="28"/>
      <c r="GF985" s="28"/>
      <c r="GG985" s="28"/>
      <c r="GH985" s="28"/>
      <c r="GI985" s="28"/>
      <c r="GJ985" s="28"/>
      <c r="GK985" s="28"/>
      <c r="GL985" s="28"/>
      <c r="GM985" s="28"/>
      <c r="GN985" s="28"/>
      <c r="GO985" s="28"/>
      <c r="GP985" s="28"/>
      <c r="GQ985" s="28"/>
      <c r="GR985" s="28"/>
      <c r="GS985" s="28"/>
      <c r="GT985" s="28"/>
      <c r="GU985" s="28"/>
      <c r="GV985" s="28"/>
      <c r="GW985" s="28"/>
      <c r="GX985" s="28"/>
      <c r="GY985" s="28"/>
      <c r="GZ985" s="28"/>
      <c r="HA985" s="28"/>
      <c r="HB985" s="28"/>
      <c r="HC985" s="28"/>
      <c r="HD985" s="28"/>
      <c r="HE985" s="28"/>
      <c r="HF985" s="28"/>
      <c r="HG985" s="28"/>
      <c r="HH985" s="28"/>
      <c r="HI985" s="28"/>
      <c r="HJ985" s="28"/>
      <c r="HK985" s="28"/>
      <c r="HL985" s="28"/>
      <c r="HM985" s="28"/>
      <c r="HN985" s="28"/>
      <c r="HO985" s="28"/>
      <c r="HP985" s="28"/>
      <c r="HQ985" s="28"/>
      <c r="HR985" s="28"/>
      <c r="HS985" s="28"/>
      <c r="HT985" s="28"/>
      <c r="HU985" s="28"/>
      <c r="HV985" s="28"/>
      <c r="HW985" s="28"/>
      <c r="HX985" s="28"/>
      <c r="HY985" s="28"/>
      <c r="HZ985" s="28"/>
      <c r="IA985" s="28"/>
      <c r="IB985" s="28"/>
      <c r="IC985" s="28"/>
      <c r="ID985" s="28"/>
      <c r="IE985" s="28"/>
      <c r="IF985" s="28"/>
      <c r="IG985" s="28"/>
      <c r="IH985" s="28"/>
      <c r="II985" s="28"/>
      <c r="IJ985" s="28"/>
      <c r="IK985" s="28"/>
      <c r="IL985" s="28"/>
      <c r="IM985" s="28"/>
      <c r="IN985" s="28"/>
      <c r="IO985" s="28"/>
      <c r="IP985" s="28"/>
      <c r="IQ985" s="28"/>
      <c r="IR985" s="28"/>
    </row>
    <row r="986" spans="2:252" x14ac:dyDescent="0.25">
      <c r="B986" s="28"/>
      <c r="C986" s="28"/>
      <c r="D986" s="28"/>
      <c r="E986" s="28"/>
      <c r="F986" s="28"/>
      <c r="G986" s="28"/>
      <c r="H986" s="28"/>
      <c r="K986" s="28"/>
      <c r="L986" s="28"/>
      <c r="M986" s="28"/>
      <c r="N986" s="28"/>
      <c r="O986" s="28"/>
      <c r="P986" s="28"/>
      <c r="Q986" s="28"/>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c r="FL986" s="28"/>
      <c r="FM986" s="28"/>
      <c r="FN986" s="28"/>
      <c r="FO986" s="28"/>
      <c r="FP986" s="28"/>
      <c r="FQ986" s="28"/>
      <c r="FR986" s="28"/>
      <c r="FS986" s="28"/>
      <c r="FT986" s="28"/>
      <c r="FU986" s="28"/>
      <c r="FV986" s="28"/>
      <c r="FW986" s="28"/>
      <c r="FX986" s="28"/>
      <c r="FY986" s="28"/>
      <c r="FZ986" s="28"/>
      <c r="GA986" s="28"/>
      <c r="GB986" s="28"/>
      <c r="GC986" s="28"/>
      <c r="GD986" s="28"/>
      <c r="GE986" s="28"/>
      <c r="GF986" s="28"/>
      <c r="GG986" s="28"/>
      <c r="GH986" s="28"/>
      <c r="GI986" s="28"/>
      <c r="GJ986" s="28"/>
      <c r="GK986" s="28"/>
      <c r="GL986" s="28"/>
      <c r="GM986" s="28"/>
      <c r="GN986" s="28"/>
      <c r="GO986" s="28"/>
      <c r="GP986" s="28"/>
      <c r="GQ986" s="28"/>
      <c r="GR986" s="28"/>
      <c r="GS986" s="28"/>
      <c r="GT986" s="28"/>
      <c r="GU986" s="28"/>
      <c r="GV986" s="28"/>
      <c r="GW986" s="28"/>
      <c r="GX986" s="28"/>
      <c r="GY986" s="28"/>
      <c r="GZ986" s="28"/>
      <c r="HA986" s="28"/>
      <c r="HB986" s="28"/>
      <c r="HC986" s="28"/>
      <c r="HD986" s="28"/>
      <c r="HE986" s="28"/>
      <c r="HF986" s="28"/>
      <c r="HG986" s="28"/>
      <c r="HH986" s="28"/>
      <c r="HI986" s="28"/>
      <c r="HJ986" s="28"/>
      <c r="HK986" s="28"/>
      <c r="HL986" s="28"/>
      <c r="HM986" s="28"/>
      <c r="HN986" s="28"/>
      <c r="HO986" s="28"/>
      <c r="HP986" s="28"/>
      <c r="HQ986" s="28"/>
      <c r="HR986" s="28"/>
      <c r="HS986" s="28"/>
      <c r="HT986" s="28"/>
      <c r="HU986" s="28"/>
      <c r="HV986" s="28"/>
      <c r="HW986" s="28"/>
      <c r="HX986" s="28"/>
      <c r="HY986" s="28"/>
      <c r="HZ986" s="28"/>
      <c r="IA986" s="28"/>
      <c r="IB986" s="28"/>
      <c r="IC986" s="28"/>
      <c r="ID986" s="28"/>
      <c r="IE986" s="28"/>
      <c r="IF986" s="28"/>
      <c r="IG986" s="28"/>
      <c r="IH986" s="28"/>
      <c r="II986" s="28"/>
      <c r="IJ986" s="28"/>
      <c r="IK986" s="28"/>
      <c r="IL986" s="28"/>
      <c r="IM986" s="28"/>
      <c r="IN986" s="28"/>
      <c r="IO986" s="28"/>
      <c r="IP986" s="28"/>
      <c r="IQ986" s="28"/>
      <c r="IR986" s="28"/>
    </row>
    <row r="987" spans="2:252" x14ac:dyDescent="0.25">
      <c r="B987" s="28"/>
      <c r="C987" s="28"/>
      <c r="D987" s="28"/>
      <c r="E987" s="28"/>
      <c r="F987" s="28"/>
      <c r="G987" s="28"/>
      <c r="H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c r="FL987" s="28"/>
      <c r="FM987" s="28"/>
      <c r="FN987" s="28"/>
      <c r="FO987" s="28"/>
      <c r="FP987" s="28"/>
      <c r="FQ987" s="28"/>
      <c r="FR987" s="28"/>
      <c r="FS987" s="28"/>
      <c r="FT987" s="28"/>
      <c r="FU987" s="28"/>
      <c r="FV987" s="28"/>
      <c r="FW987" s="28"/>
      <c r="FX987" s="28"/>
      <c r="FY987" s="28"/>
      <c r="FZ987" s="28"/>
      <c r="GA987" s="28"/>
      <c r="GB987" s="28"/>
      <c r="GC987" s="28"/>
      <c r="GD987" s="28"/>
      <c r="GE987" s="28"/>
      <c r="GF987" s="28"/>
      <c r="GG987" s="28"/>
      <c r="GH987" s="28"/>
      <c r="GI987" s="28"/>
      <c r="GJ987" s="28"/>
      <c r="GK987" s="28"/>
      <c r="GL987" s="28"/>
      <c r="GM987" s="28"/>
      <c r="GN987" s="28"/>
      <c r="GO987" s="28"/>
      <c r="GP987" s="28"/>
      <c r="GQ987" s="28"/>
      <c r="GR987" s="28"/>
      <c r="GS987" s="28"/>
      <c r="GT987" s="28"/>
      <c r="GU987" s="28"/>
      <c r="GV987" s="28"/>
      <c r="GW987" s="28"/>
      <c r="GX987" s="28"/>
      <c r="GY987" s="28"/>
      <c r="GZ987" s="28"/>
      <c r="HA987" s="28"/>
      <c r="HB987" s="28"/>
      <c r="HC987" s="28"/>
      <c r="HD987" s="28"/>
      <c r="HE987" s="28"/>
      <c r="HF987" s="28"/>
      <c r="HG987" s="28"/>
      <c r="HH987" s="28"/>
      <c r="HI987" s="28"/>
      <c r="HJ987" s="28"/>
      <c r="HK987" s="28"/>
      <c r="HL987" s="28"/>
      <c r="HM987" s="28"/>
      <c r="HN987" s="28"/>
      <c r="HO987" s="28"/>
      <c r="HP987" s="28"/>
      <c r="HQ987" s="28"/>
      <c r="HR987" s="28"/>
      <c r="HS987" s="28"/>
      <c r="HT987" s="28"/>
      <c r="HU987" s="28"/>
      <c r="HV987" s="28"/>
      <c r="HW987" s="28"/>
      <c r="HX987" s="28"/>
      <c r="HY987" s="28"/>
      <c r="HZ987" s="28"/>
      <c r="IA987" s="28"/>
      <c r="IB987" s="28"/>
      <c r="IC987" s="28"/>
      <c r="ID987" s="28"/>
      <c r="IE987" s="28"/>
      <c r="IF987" s="28"/>
      <c r="IG987" s="28"/>
      <c r="IH987" s="28"/>
      <c r="II987" s="28"/>
      <c r="IJ987" s="28"/>
      <c r="IK987" s="28"/>
      <c r="IL987" s="28"/>
      <c r="IM987" s="28"/>
      <c r="IN987" s="28"/>
      <c r="IO987" s="28"/>
      <c r="IP987" s="28"/>
      <c r="IQ987" s="28"/>
      <c r="IR987" s="28"/>
    </row>
    <row r="988" spans="2:252" x14ac:dyDescent="0.25">
      <c r="B988" s="28"/>
      <c r="C988" s="28"/>
      <c r="D988" s="28"/>
      <c r="E988" s="28"/>
      <c r="F988" s="28"/>
      <c r="G988" s="28"/>
      <c r="H988" s="28"/>
      <c r="K988" s="28"/>
      <c r="L988" s="28"/>
      <c r="M988" s="28"/>
      <c r="N988" s="28"/>
      <c r="O988" s="28"/>
      <c r="P988" s="28"/>
      <c r="Q988" s="28"/>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c r="FL988" s="28"/>
      <c r="FM988" s="28"/>
      <c r="FN988" s="28"/>
      <c r="FO988" s="28"/>
      <c r="FP988" s="28"/>
      <c r="FQ988" s="28"/>
      <c r="FR988" s="28"/>
      <c r="FS988" s="28"/>
      <c r="FT988" s="28"/>
      <c r="FU988" s="28"/>
      <c r="FV988" s="28"/>
      <c r="FW988" s="28"/>
      <c r="FX988" s="28"/>
      <c r="FY988" s="28"/>
      <c r="FZ988" s="28"/>
      <c r="GA988" s="28"/>
      <c r="GB988" s="28"/>
      <c r="GC988" s="28"/>
      <c r="GD988" s="28"/>
      <c r="GE988" s="28"/>
      <c r="GF988" s="28"/>
      <c r="GG988" s="28"/>
      <c r="GH988" s="28"/>
      <c r="GI988" s="28"/>
      <c r="GJ988" s="28"/>
      <c r="GK988" s="28"/>
      <c r="GL988" s="28"/>
      <c r="GM988" s="28"/>
      <c r="GN988" s="28"/>
      <c r="GO988" s="28"/>
      <c r="GP988" s="28"/>
      <c r="GQ988" s="28"/>
      <c r="GR988" s="28"/>
      <c r="GS988" s="28"/>
      <c r="GT988" s="28"/>
      <c r="GU988" s="28"/>
      <c r="GV988" s="28"/>
      <c r="GW988" s="28"/>
      <c r="GX988" s="28"/>
      <c r="GY988" s="28"/>
      <c r="GZ988" s="28"/>
      <c r="HA988" s="28"/>
      <c r="HB988" s="28"/>
      <c r="HC988" s="28"/>
      <c r="HD988" s="28"/>
      <c r="HE988" s="28"/>
      <c r="HF988" s="28"/>
      <c r="HG988" s="28"/>
      <c r="HH988" s="28"/>
      <c r="HI988" s="28"/>
      <c r="HJ988" s="28"/>
      <c r="HK988" s="28"/>
      <c r="HL988" s="28"/>
      <c r="HM988" s="28"/>
      <c r="HN988" s="28"/>
      <c r="HO988" s="28"/>
      <c r="HP988" s="28"/>
      <c r="HQ988" s="28"/>
      <c r="HR988" s="28"/>
      <c r="HS988" s="28"/>
      <c r="HT988" s="28"/>
      <c r="HU988" s="28"/>
      <c r="HV988" s="28"/>
      <c r="HW988" s="28"/>
      <c r="HX988" s="28"/>
      <c r="HY988" s="28"/>
      <c r="HZ988" s="28"/>
      <c r="IA988" s="28"/>
      <c r="IB988" s="28"/>
      <c r="IC988" s="28"/>
      <c r="ID988" s="28"/>
      <c r="IE988" s="28"/>
      <c r="IF988" s="28"/>
      <c r="IG988" s="28"/>
      <c r="IH988" s="28"/>
      <c r="II988" s="28"/>
      <c r="IJ988" s="28"/>
      <c r="IK988" s="28"/>
      <c r="IL988" s="28"/>
      <c r="IM988" s="28"/>
      <c r="IN988" s="28"/>
      <c r="IO988" s="28"/>
      <c r="IP988" s="28"/>
      <c r="IQ988" s="28"/>
      <c r="IR988" s="28"/>
    </row>
    <row r="989" spans="2:252" x14ac:dyDescent="0.25">
      <c r="B989" s="28"/>
      <c r="C989" s="28"/>
      <c r="D989" s="28"/>
      <c r="E989" s="28"/>
      <c r="F989" s="28"/>
      <c r="G989" s="28"/>
      <c r="H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c r="FL989" s="28"/>
      <c r="FM989" s="28"/>
      <c r="FN989" s="28"/>
      <c r="FO989" s="28"/>
      <c r="FP989" s="28"/>
      <c r="FQ989" s="28"/>
      <c r="FR989" s="28"/>
      <c r="FS989" s="28"/>
      <c r="FT989" s="28"/>
      <c r="FU989" s="28"/>
      <c r="FV989" s="28"/>
      <c r="FW989" s="28"/>
      <c r="FX989" s="28"/>
      <c r="FY989" s="28"/>
      <c r="FZ989" s="28"/>
      <c r="GA989" s="28"/>
      <c r="GB989" s="28"/>
      <c r="GC989" s="28"/>
      <c r="GD989" s="28"/>
      <c r="GE989" s="28"/>
      <c r="GF989" s="28"/>
      <c r="GG989" s="28"/>
      <c r="GH989" s="28"/>
      <c r="GI989" s="28"/>
      <c r="GJ989" s="28"/>
      <c r="GK989" s="28"/>
      <c r="GL989" s="28"/>
      <c r="GM989" s="28"/>
      <c r="GN989" s="28"/>
      <c r="GO989" s="28"/>
      <c r="GP989" s="28"/>
      <c r="GQ989" s="28"/>
      <c r="GR989" s="28"/>
      <c r="GS989" s="28"/>
      <c r="GT989" s="28"/>
      <c r="GU989" s="28"/>
      <c r="GV989" s="28"/>
      <c r="GW989" s="28"/>
      <c r="GX989" s="28"/>
      <c r="GY989" s="28"/>
      <c r="GZ989" s="28"/>
      <c r="HA989" s="28"/>
      <c r="HB989" s="28"/>
      <c r="HC989" s="28"/>
      <c r="HD989" s="28"/>
      <c r="HE989" s="28"/>
      <c r="HF989" s="28"/>
      <c r="HG989" s="28"/>
      <c r="HH989" s="28"/>
      <c r="HI989" s="28"/>
      <c r="HJ989" s="28"/>
      <c r="HK989" s="28"/>
      <c r="HL989" s="28"/>
      <c r="HM989" s="28"/>
      <c r="HN989" s="28"/>
      <c r="HO989" s="28"/>
      <c r="HP989" s="28"/>
      <c r="HQ989" s="28"/>
      <c r="HR989" s="28"/>
      <c r="HS989" s="28"/>
      <c r="HT989" s="28"/>
      <c r="HU989" s="28"/>
      <c r="HV989" s="28"/>
      <c r="HW989" s="28"/>
      <c r="HX989" s="28"/>
      <c r="HY989" s="28"/>
      <c r="HZ989" s="28"/>
      <c r="IA989" s="28"/>
      <c r="IB989" s="28"/>
      <c r="IC989" s="28"/>
      <c r="ID989" s="28"/>
      <c r="IE989" s="28"/>
      <c r="IF989" s="28"/>
      <c r="IG989" s="28"/>
      <c r="IH989" s="28"/>
      <c r="II989" s="28"/>
      <c r="IJ989" s="28"/>
      <c r="IK989" s="28"/>
      <c r="IL989" s="28"/>
      <c r="IM989" s="28"/>
      <c r="IN989" s="28"/>
      <c r="IO989" s="28"/>
      <c r="IP989" s="28"/>
      <c r="IQ989" s="28"/>
      <c r="IR989" s="28"/>
    </row>
    <row r="990" spans="2:252" x14ac:dyDescent="0.25">
      <c r="B990" s="28"/>
      <c r="C990" s="28"/>
      <c r="D990" s="28"/>
      <c r="E990" s="28"/>
      <c r="F990" s="28"/>
      <c r="G990" s="28"/>
      <c r="H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c r="FL990" s="28"/>
      <c r="FM990" s="28"/>
      <c r="FN990" s="28"/>
      <c r="FO990" s="28"/>
      <c r="FP990" s="28"/>
      <c r="FQ990" s="28"/>
      <c r="FR990" s="28"/>
      <c r="FS990" s="28"/>
      <c r="FT990" s="28"/>
      <c r="FU990" s="28"/>
      <c r="FV990" s="28"/>
      <c r="FW990" s="28"/>
      <c r="FX990" s="28"/>
      <c r="FY990" s="28"/>
      <c r="FZ990" s="28"/>
      <c r="GA990" s="28"/>
      <c r="GB990" s="28"/>
      <c r="GC990" s="28"/>
      <c r="GD990" s="28"/>
      <c r="GE990" s="28"/>
      <c r="GF990" s="28"/>
      <c r="GG990" s="28"/>
      <c r="GH990" s="28"/>
      <c r="GI990" s="28"/>
      <c r="GJ990" s="28"/>
      <c r="GK990" s="28"/>
      <c r="GL990" s="28"/>
      <c r="GM990" s="28"/>
      <c r="GN990" s="28"/>
      <c r="GO990" s="28"/>
      <c r="GP990" s="28"/>
      <c r="GQ990" s="28"/>
      <c r="GR990" s="28"/>
      <c r="GS990" s="28"/>
      <c r="GT990" s="28"/>
      <c r="GU990" s="28"/>
      <c r="GV990" s="28"/>
      <c r="GW990" s="28"/>
      <c r="GX990" s="28"/>
      <c r="GY990" s="28"/>
      <c r="GZ990" s="28"/>
      <c r="HA990" s="28"/>
      <c r="HB990" s="28"/>
      <c r="HC990" s="28"/>
      <c r="HD990" s="28"/>
      <c r="HE990" s="28"/>
      <c r="HF990" s="28"/>
      <c r="HG990" s="28"/>
      <c r="HH990" s="28"/>
      <c r="HI990" s="28"/>
      <c r="HJ990" s="28"/>
      <c r="HK990" s="28"/>
      <c r="HL990" s="28"/>
      <c r="HM990" s="28"/>
      <c r="HN990" s="28"/>
      <c r="HO990" s="28"/>
      <c r="HP990" s="28"/>
      <c r="HQ990" s="28"/>
      <c r="HR990" s="28"/>
      <c r="HS990" s="28"/>
      <c r="HT990" s="28"/>
      <c r="HU990" s="28"/>
      <c r="HV990" s="28"/>
      <c r="HW990" s="28"/>
      <c r="HX990" s="28"/>
      <c r="HY990" s="28"/>
      <c r="HZ990" s="28"/>
      <c r="IA990" s="28"/>
      <c r="IB990" s="28"/>
      <c r="IC990" s="28"/>
      <c r="ID990" s="28"/>
      <c r="IE990" s="28"/>
      <c r="IF990" s="28"/>
      <c r="IG990" s="28"/>
      <c r="IH990" s="28"/>
      <c r="II990" s="28"/>
      <c r="IJ990" s="28"/>
      <c r="IK990" s="28"/>
      <c r="IL990" s="28"/>
      <c r="IM990" s="28"/>
      <c r="IN990" s="28"/>
      <c r="IO990" s="28"/>
      <c r="IP990" s="28"/>
      <c r="IQ990" s="28"/>
      <c r="IR990" s="28"/>
    </row>
    <row r="991" spans="2:252" x14ac:dyDescent="0.25">
      <c r="B991" s="28"/>
      <c r="C991" s="28"/>
      <c r="D991" s="28"/>
      <c r="E991" s="28"/>
      <c r="F991" s="28"/>
      <c r="G991" s="28"/>
      <c r="H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c r="FL991" s="28"/>
      <c r="FM991" s="28"/>
      <c r="FN991" s="28"/>
      <c r="FO991" s="28"/>
      <c r="FP991" s="28"/>
      <c r="FQ991" s="28"/>
      <c r="FR991" s="28"/>
      <c r="FS991" s="28"/>
      <c r="FT991" s="28"/>
      <c r="FU991" s="28"/>
      <c r="FV991" s="28"/>
      <c r="FW991" s="28"/>
      <c r="FX991" s="28"/>
      <c r="FY991" s="28"/>
      <c r="FZ991" s="28"/>
      <c r="GA991" s="28"/>
      <c r="GB991" s="28"/>
      <c r="GC991" s="28"/>
      <c r="GD991" s="28"/>
      <c r="GE991" s="28"/>
      <c r="GF991" s="28"/>
      <c r="GG991" s="28"/>
      <c r="GH991" s="28"/>
      <c r="GI991" s="28"/>
      <c r="GJ991" s="28"/>
      <c r="GK991" s="28"/>
      <c r="GL991" s="28"/>
      <c r="GM991" s="28"/>
      <c r="GN991" s="28"/>
      <c r="GO991" s="28"/>
      <c r="GP991" s="28"/>
      <c r="GQ991" s="28"/>
      <c r="GR991" s="28"/>
      <c r="GS991" s="28"/>
      <c r="GT991" s="28"/>
      <c r="GU991" s="28"/>
      <c r="GV991" s="28"/>
      <c r="GW991" s="28"/>
      <c r="GX991" s="28"/>
      <c r="GY991" s="28"/>
      <c r="GZ991" s="28"/>
      <c r="HA991" s="28"/>
      <c r="HB991" s="28"/>
      <c r="HC991" s="28"/>
      <c r="HD991" s="28"/>
      <c r="HE991" s="28"/>
      <c r="HF991" s="28"/>
      <c r="HG991" s="28"/>
      <c r="HH991" s="28"/>
      <c r="HI991" s="28"/>
      <c r="HJ991" s="28"/>
      <c r="HK991" s="28"/>
      <c r="HL991" s="28"/>
      <c r="HM991" s="28"/>
      <c r="HN991" s="28"/>
      <c r="HO991" s="28"/>
      <c r="HP991" s="28"/>
      <c r="HQ991" s="28"/>
      <c r="HR991" s="28"/>
      <c r="HS991" s="28"/>
      <c r="HT991" s="28"/>
      <c r="HU991" s="28"/>
      <c r="HV991" s="28"/>
      <c r="HW991" s="28"/>
      <c r="HX991" s="28"/>
      <c r="HY991" s="28"/>
      <c r="HZ991" s="28"/>
      <c r="IA991" s="28"/>
      <c r="IB991" s="28"/>
      <c r="IC991" s="28"/>
      <c r="ID991" s="28"/>
      <c r="IE991" s="28"/>
      <c r="IF991" s="28"/>
      <c r="IG991" s="28"/>
      <c r="IH991" s="28"/>
      <c r="II991" s="28"/>
      <c r="IJ991" s="28"/>
      <c r="IK991" s="28"/>
      <c r="IL991" s="28"/>
      <c r="IM991" s="28"/>
      <c r="IN991" s="28"/>
      <c r="IO991" s="28"/>
      <c r="IP991" s="28"/>
      <c r="IQ991" s="28"/>
      <c r="IR991" s="28"/>
    </row>
    <row r="992" spans="2:252" x14ac:dyDescent="0.25">
      <c r="B992" s="28"/>
      <c r="C992" s="28"/>
      <c r="D992" s="28"/>
      <c r="E992" s="28"/>
      <c r="F992" s="28"/>
      <c r="G992" s="28"/>
      <c r="H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c r="FL992" s="28"/>
      <c r="FM992" s="28"/>
      <c r="FN992" s="28"/>
      <c r="FO992" s="28"/>
      <c r="FP992" s="28"/>
      <c r="FQ992" s="28"/>
      <c r="FR992" s="28"/>
      <c r="FS992" s="28"/>
      <c r="FT992" s="28"/>
      <c r="FU992" s="28"/>
      <c r="FV992" s="28"/>
      <c r="FW992" s="28"/>
      <c r="FX992" s="28"/>
      <c r="FY992" s="28"/>
      <c r="FZ992" s="28"/>
      <c r="GA992" s="28"/>
      <c r="GB992" s="28"/>
      <c r="GC992" s="28"/>
      <c r="GD992" s="28"/>
      <c r="GE992" s="28"/>
      <c r="GF992" s="28"/>
      <c r="GG992" s="28"/>
      <c r="GH992" s="28"/>
      <c r="GI992" s="28"/>
      <c r="GJ992" s="28"/>
      <c r="GK992" s="28"/>
      <c r="GL992" s="28"/>
      <c r="GM992" s="28"/>
      <c r="GN992" s="28"/>
      <c r="GO992" s="28"/>
      <c r="GP992" s="28"/>
      <c r="GQ992" s="28"/>
      <c r="GR992" s="28"/>
      <c r="GS992" s="28"/>
      <c r="GT992" s="28"/>
      <c r="GU992" s="28"/>
      <c r="GV992" s="28"/>
      <c r="GW992" s="28"/>
      <c r="GX992" s="28"/>
      <c r="GY992" s="28"/>
      <c r="GZ992" s="28"/>
      <c r="HA992" s="28"/>
      <c r="HB992" s="28"/>
      <c r="HC992" s="28"/>
      <c r="HD992" s="28"/>
      <c r="HE992" s="28"/>
      <c r="HF992" s="28"/>
      <c r="HG992" s="28"/>
      <c r="HH992" s="28"/>
      <c r="HI992" s="28"/>
      <c r="HJ992" s="28"/>
      <c r="HK992" s="28"/>
      <c r="HL992" s="28"/>
      <c r="HM992" s="28"/>
      <c r="HN992" s="28"/>
      <c r="HO992" s="28"/>
      <c r="HP992" s="28"/>
      <c r="HQ992" s="28"/>
      <c r="HR992" s="28"/>
      <c r="HS992" s="28"/>
      <c r="HT992" s="28"/>
      <c r="HU992" s="28"/>
      <c r="HV992" s="28"/>
      <c r="HW992" s="28"/>
      <c r="HX992" s="28"/>
      <c r="HY992" s="28"/>
      <c r="HZ992" s="28"/>
      <c r="IA992" s="28"/>
      <c r="IB992" s="28"/>
      <c r="IC992" s="28"/>
      <c r="ID992" s="28"/>
      <c r="IE992" s="28"/>
      <c r="IF992" s="28"/>
      <c r="IG992" s="28"/>
      <c r="IH992" s="28"/>
      <c r="II992" s="28"/>
      <c r="IJ992" s="28"/>
      <c r="IK992" s="28"/>
      <c r="IL992" s="28"/>
      <c r="IM992" s="28"/>
      <c r="IN992" s="28"/>
      <c r="IO992" s="28"/>
      <c r="IP992" s="28"/>
      <c r="IQ992" s="28"/>
      <c r="IR992" s="28"/>
    </row>
    <row r="993" spans="2:252" x14ac:dyDescent="0.25">
      <c r="B993" s="28"/>
      <c r="C993" s="28"/>
      <c r="D993" s="28"/>
      <c r="E993" s="28"/>
      <c r="F993" s="28"/>
      <c r="G993" s="28"/>
      <c r="H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c r="FL993" s="28"/>
      <c r="FM993" s="28"/>
      <c r="FN993" s="28"/>
      <c r="FO993" s="28"/>
      <c r="FP993" s="28"/>
      <c r="FQ993" s="28"/>
      <c r="FR993" s="28"/>
      <c r="FS993" s="28"/>
      <c r="FT993" s="28"/>
      <c r="FU993" s="28"/>
      <c r="FV993" s="28"/>
      <c r="FW993" s="28"/>
      <c r="FX993" s="28"/>
      <c r="FY993" s="28"/>
      <c r="FZ993" s="28"/>
      <c r="GA993" s="28"/>
      <c r="GB993" s="28"/>
      <c r="GC993" s="28"/>
      <c r="GD993" s="28"/>
      <c r="GE993" s="28"/>
      <c r="GF993" s="28"/>
      <c r="GG993" s="28"/>
      <c r="GH993" s="28"/>
      <c r="GI993" s="28"/>
      <c r="GJ993" s="28"/>
      <c r="GK993" s="28"/>
      <c r="GL993" s="28"/>
      <c r="GM993" s="28"/>
      <c r="GN993" s="28"/>
      <c r="GO993" s="28"/>
      <c r="GP993" s="28"/>
      <c r="GQ993" s="28"/>
      <c r="GR993" s="28"/>
      <c r="GS993" s="28"/>
      <c r="GT993" s="28"/>
      <c r="GU993" s="28"/>
      <c r="GV993" s="28"/>
      <c r="GW993" s="28"/>
      <c r="GX993" s="28"/>
      <c r="GY993" s="28"/>
      <c r="GZ993" s="28"/>
      <c r="HA993" s="28"/>
      <c r="HB993" s="28"/>
      <c r="HC993" s="28"/>
      <c r="HD993" s="28"/>
      <c r="HE993" s="28"/>
      <c r="HF993" s="28"/>
      <c r="HG993" s="28"/>
      <c r="HH993" s="28"/>
      <c r="HI993" s="28"/>
      <c r="HJ993" s="28"/>
      <c r="HK993" s="28"/>
      <c r="HL993" s="28"/>
      <c r="HM993" s="28"/>
      <c r="HN993" s="28"/>
      <c r="HO993" s="28"/>
      <c r="HP993" s="28"/>
      <c r="HQ993" s="28"/>
      <c r="HR993" s="28"/>
      <c r="HS993" s="28"/>
      <c r="HT993" s="28"/>
      <c r="HU993" s="28"/>
      <c r="HV993" s="28"/>
      <c r="HW993" s="28"/>
      <c r="HX993" s="28"/>
      <c r="HY993" s="28"/>
      <c r="HZ993" s="28"/>
      <c r="IA993" s="28"/>
      <c r="IB993" s="28"/>
      <c r="IC993" s="28"/>
      <c r="ID993" s="28"/>
      <c r="IE993" s="28"/>
      <c r="IF993" s="28"/>
      <c r="IG993" s="28"/>
      <c r="IH993" s="28"/>
      <c r="II993" s="28"/>
      <c r="IJ993" s="28"/>
      <c r="IK993" s="28"/>
      <c r="IL993" s="28"/>
      <c r="IM993" s="28"/>
      <c r="IN993" s="28"/>
      <c r="IO993" s="28"/>
      <c r="IP993" s="28"/>
      <c r="IQ993" s="28"/>
      <c r="IR993" s="28"/>
    </row>
    <row r="994" spans="2:252" x14ac:dyDescent="0.25">
      <c r="B994" s="28"/>
      <c r="C994" s="28"/>
      <c r="D994" s="28"/>
      <c r="E994" s="28"/>
      <c r="F994" s="28"/>
      <c r="G994" s="28"/>
      <c r="H994" s="28"/>
      <c r="K994" s="28"/>
      <c r="L994" s="28"/>
      <c r="M994" s="28"/>
      <c r="N994" s="28"/>
      <c r="O994" s="28"/>
      <c r="P994" s="28"/>
      <c r="Q994" s="28"/>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c r="DN994" s="28"/>
      <c r="DO994" s="28"/>
      <c r="DP994" s="28"/>
      <c r="DQ994" s="28"/>
      <c r="DR994" s="28"/>
      <c r="DS994" s="28"/>
      <c r="DT994" s="28"/>
      <c r="DU994" s="28"/>
      <c r="DV994" s="28"/>
      <c r="DW994" s="28"/>
      <c r="DX994" s="28"/>
      <c r="DY994" s="28"/>
      <c r="DZ994" s="28"/>
      <c r="EA994" s="28"/>
      <c r="EB994" s="28"/>
      <c r="EC994" s="28"/>
      <c r="ED994" s="28"/>
      <c r="EE994" s="28"/>
      <c r="EF994" s="28"/>
      <c r="EG994" s="28"/>
      <c r="EH994" s="28"/>
      <c r="EI994" s="28"/>
      <c r="EJ994" s="28"/>
      <c r="EK994" s="28"/>
      <c r="EL994" s="28"/>
      <c r="EM994" s="28"/>
      <c r="EN994" s="28"/>
      <c r="EO994" s="28"/>
      <c r="EP994" s="28"/>
      <c r="EQ994" s="28"/>
      <c r="ER994" s="28"/>
      <c r="ES994" s="28"/>
      <c r="ET994" s="28"/>
      <c r="EU994" s="28"/>
      <c r="EV994" s="28"/>
      <c r="EW994" s="28"/>
      <c r="EX994" s="28"/>
      <c r="EY994" s="28"/>
      <c r="EZ994" s="28"/>
      <c r="FA994" s="28"/>
      <c r="FB994" s="28"/>
      <c r="FC994" s="28"/>
      <c r="FD994" s="28"/>
      <c r="FE994" s="28"/>
      <c r="FF994" s="28"/>
      <c r="FG994" s="28"/>
      <c r="FH994" s="28"/>
      <c r="FI994" s="28"/>
      <c r="FJ994" s="28"/>
      <c r="FK994" s="28"/>
      <c r="FL994" s="28"/>
      <c r="FM994" s="28"/>
      <c r="FN994" s="28"/>
      <c r="FO994" s="28"/>
      <c r="FP994" s="28"/>
      <c r="FQ994" s="28"/>
      <c r="FR994" s="28"/>
      <c r="FS994" s="28"/>
      <c r="FT994" s="28"/>
      <c r="FU994" s="28"/>
      <c r="FV994" s="28"/>
      <c r="FW994" s="28"/>
      <c r="FX994" s="28"/>
      <c r="FY994" s="28"/>
      <c r="FZ994" s="28"/>
      <c r="GA994" s="28"/>
      <c r="GB994" s="28"/>
      <c r="GC994" s="28"/>
      <c r="GD994" s="28"/>
      <c r="GE994" s="28"/>
      <c r="GF994" s="28"/>
      <c r="GG994" s="28"/>
      <c r="GH994" s="28"/>
      <c r="GI994" s="28"/>
      <c r="GJ994" s="28"/>
      <c r="GK994" s="28"/>
      <c r="GL994" s="28"/>
      <c r="GM994" s="28"/>
      <c r="GN994" s="28"/>
      <c r="GO994" s="28"/>
      <c r="GP994" s="28"/>
      <c r="GQ994" s="28"/>
      <c r="GR994" s="28"/>
      <c r="GS994" s="28"/>
      <c r="GT994" s="28"/>
      <c r="GU994" s="28"/>
      <c r="GV994" s="28"/>
      <c r="GW994" s="28"/>
      <c r="GX994" s="28"/>
      <c r="GY994" s="28"/>
      <c r="GZ994" s="28"/>
      <c r="HA994" s="28"/>
      <c r="HB994" s="28"/>
      <c r="HC994" s="28"/>
      <c r="HD994" s="28"/>
      <c r="HE994" s="28"/>
      <c r="HF994" s="28"/>
      <c r="HG994" s="28"/>
      <c r="HH994" s="28"/>
      <c r="HI994" s="28"/>
      <c r="HJ994" s="28"/>
      <c r="HK994" s="28"/>
      <c r="HL994" s="28"/>
      <c r="HM994" s="28"/>
      <c r="HN994" s="28"/>
      <c r="HO994" s="28"/>
      <c r="HP994" s="28"/>
      <c r="HQ994" s="28"/>
      <c r="HR994" s="28"/>
      <c r="HS994" s="28"/>
      <c r="HT994" s="28"/>
      <c r="HU994" s="28"/>
      <c r="HV994" s="28"/>
      <c r="HW994" s="28"/>
      <c r="HX994" s="28"/>
      <c r="HY994" s="28"/>
      <c r="HZ994" s="28"/>
      <c r="IA994" s="28"/>
      <c r="IB994" s="28"/>
      <c r="IC994" s="28"/>
      <c r="ID994" s="28"/>
      <c r="IE994" s="28"/>
      <c r="IF994" s="28"/>
      <c r="IG994" s="28"/>
      <c r="IH994" s="28"/>
      <c r="II994" s="28"/>
      <c r="IJ994" s="28"/>
      <c r="IK994" s="28"/>
      <c r="IL994" s="28"/>
      <c r="IM994" s="28"/>
      <c r="IN994" s="28"/>
      <c r="IO994" s="28"/>
      <c r="IP994" s="28"/>
      <c r="IQ994" s="28"/>
      <c r="IR994" s="28"/>
    </row>
    <row r="995" spans="2:252" x14ac:dyDescent="0.25">
      <c r="B995" s="28"/>
      <c r="C995" s="28"/>
      <c r="D995" s="28"/>
      <c r="E995" s="28"/>
      <c r="F995" s="28"/>
      <c r="G995" s="28"/>
      <c r="H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c r="DN995" s="28"/>
      <c r="DO995" s="28"/>
      <c r="DP995" s="28"/>
      <c r="DQ995" s="28"/>
      <c r="DR995" s="28"/>
      <c r="DS995" s="28"/>
      <c r="DT995" s="28"/>
      <c r="DU995" s="28"/>
      <c r="DV995" s="28"/>
      <c r="DW995" s="28"/>
      <c r="DX995" s="28"/>
      <c r="DY995" s="28"/>
      <c r="DZ995" s="28"/>
      <c r="EA995" s="28"/>
      <c r="EB995" s="28"/>
      <c r="EC995" s="28"/>
      <c r="ED995" s="28"/>
      <c r="EE995" s="28"/>
      <c r="EF995" s="28"/>
      <c r="EG995" s="28"/>
      <c r="EH995" s="28"/>
      <c r="EI995" s="28"/>
      <c r="EJ995" s="28"/>
      <c r="EK995" s="28"/>
      <c r="EL995" s="28"/>
      <c r="EM995" s="28"/>
      <c r="EN995" s="28"/>
      <c r="EO995" s="28"/>
      <c r="EP995" s="28"/>
      <c r="EQ995" s="28"/>
      <c r="ER995" s="28"/>
      <c r="ES995" s="28"/>
      <c r="ET995" s="28"/>
      <c r="EU995" s="28"/>
      <c r="EV995" s="28"/>
      <c r="EW995" s="28"/>
      <c r="EX995" s="28"/>
      <c r="EY995" s="28"/>
      <c r="EZ995" s="28"/>
      <c r="FA995" s="28"/>
      <c r="FB995" s="28"/>
      <c r="FC995" s="28"/>
      <c r="FD995" s="28"/>
      <c r="FE995" s="28"/>
      <c r="FF995" s="28"/>
      <c r="FG995" s="28"/>
      <c r="FH995" s="28"/>
      <c r="FI995" s="28"/>
      <c r="FJ995" s="28"/>
      <c r="FK995" s="28"/>
      <c r="FL995" s="28"/>
      <c r="FM995" s="28"/>
      <c r="FN995" s="28"/>
      <c r="FO995" s="28"/>
      <c r="FP995" s="28"/>
      <c r="FQ995" s="28"/>
      <c r="FR995" s="28"/>
      <c r="FS995" s="28"/>
      <c r="FT995" s="28"/>
      <c r="FU995" s="28"/>
      <c r="FV995" s="28"/>
      <c r="FW995" s="28"/>
      <c r="FX995" s="28"/>
      <c r="FY995" s="28"/>
      <c r="FZ995" s="28"/>
      <c r="GA995" s="28"/>
      <c r="GB995" s="28"/>
      <c r="GC995" s="28"/>
      <c r="GD995" s="28"/>
      <c r="GE995" s="28"/>
      <c r="GF995" s="28"/>
      <c r="GG995" s="28"/>
      <c r="GH995" s="28"/>
      <c r="GI995" s="28"/>
      <c r="GJ995" s="28"/>
      <c r="GK995" s="28"/>
      <c r="GL995" s="28"/>
      <c r="GM995" s="28"/>
      <c r="GN995" s="28"/>
      <c r="GO995" s="28"/>
      <c r="GP995" s="28"/>
      <c r="GQ995" s="28"/>
      <c r="GR995" s="28"/>
      <c r="GS995" s="28"/>
      <c r="GT995" s="28"/>
      <c r="GU995" s="28"/>
      <c r="GV995" s="28"/>
      <c r="GW995" s="28"/>
      <c r="GX995" s="28"/>
      <c r="GY995" s="28"/>
      <c r="GZ995" s="28"/>
      <c r="HA995" s="28"/>
      <c r="HB995" s="28"/>
      <c r="HC995" s="28"/>
      <c r="HD995" s="28"/>
      <c r="HE995" s="28"/>
      <c r="HF995" s="28"/>
      <c r="HG995" s="28"/>
      <c r="HH995" s="28"/>
      <c r="HI995" s="28"/>
      <c r="HJ995" s="28"/>
      <c r="HK995" s="28"/>
      <c r="HL995" s="28"/>
      <c r="HM995" s="28"/>
      <c r="HN995" s="28"/>
      <c r="HO995" s="28"/>
      <c r="HP995" s="28"/>
      <c r="HQ995" s="28"/>
      <c r="HR995" s="28"/>
      <c r="HS995" s="28"/>
      <c r="HT995" s="28"/>
      <c r="HU995" s="28"/>
      <c r="HV995" s="28"/>
      <c r="HW995" s="28"/>
      <c r="HX995" s="28"/>
      <c r="HY995" s="28"/>
      <c r="HZ995" s="28"/>
      <c r="IA995" s="28"/>
      <c r="IB995" s="28"/>
      <c r="IC995" s="28"/>
      <c r="ID995" s="28"/>
      <c r="IE995" s="28"/>
      <c r="IF995" s="28"/>
      <c r="IG995" s="28"/>
      <c r="IH995" s="28"/>
      <c r="II995" s="28"/>
      <c r="IJ995" s="28"/>
      <c r="IK995" s="28"/>
      <c r="IL995" s="28"/>
      <c r="IM995" s="28"/>
      <c r="IN995" s="28"/>
      <c r="IO995" s="28"/>
      <c r="IP995" s="28"/>
      <c r="IQ995" s="28"/>
      <c r="IR995" s="28"/>
    </row>
    <row r="996" spans="2:252" x14ac:dyDescent="0.25">
      <c r="B996" s="28"/>
      <c r="C996" s="28"/>
      <c r="D996" s="28"/>
      <c r="E996" s="28"/>
      <c r="F996" s="28"/>
      <c r="G996" s="28"/>
      <c r="H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c r="DN996" s="28"/>
      <c r="DO996" s="28"/>
      <c r="DP996" s="28"/>
      <c r="DQ996" s="28"/>
      <c r="DR996" s="28"/>
      <c r="DS996" s="28"/>
      <c r="DT996" s="28"/>
      <c r="DU996" s="28"/>
      <c r="DV996" s="28"/>
      <c r="DW996" s="28"/>
      <c r="DX996" s="28"/>
      <c r="DY996" s="28"/>
      <c r="DZ996" s="28"/>
      <c r="EA996" s="28"/>
      <c r="EB996" s="28"/>
      <c r="EC996" s="28"/>
      <c r="ED996" s="28"/>
      <c r="EE996" s="28"/>
      <c r="EF996" s="28"/>
      <c r="EG996" s="28"/>
      <c r="EH996" s="28"/>
      <c r="EI996" s="28"/>
      <c r="EJ996" s="28"/>
      <c r="EK996" s="28"/>
      <c r="EL996" s="28"/>
      <c r="EM996" s="28"/>
      <c r="EN996" s="28"/>
      <c r="EO996" s="28"/>
      <c r="EP996" s="28"/>
      <c r="EQ996" s="28"/>
      <c r="ER996" s="28"/>
      <c r="ES996" s="28"/>
      <c r="ET996" s="28"/>
      <c r="EU996" s="28"/>
      <c r="EV996" s="28"/>
      <c r="EW996" s="28"/>
      <c r="EX996" s="28"/>
      <c r="EY996" s="28"/>
      <c r="EZ996" s="28"/>
      <c r="FA996" s="28"/>
      <c r="FB996" s="28"/>
      <c r="FC996" s="28"/>
      <c r="FD996" s="28"/>
      <c r="FE996" s="28"/>
      <c r="FF996" s="28"/>
      <c r="FG996" s="28"/>
      <c r="FH996" s="28"/>
      <c r="FI996" s="28"/>
      <c r="FJ996" s="28"/>
      <c r="FK996" s="28"/>
      <c r="FL996" s="28"/>
      <c r="FM996" s="28"/>
      <c r="FN996" s="28"/>
      <c r="FO996" s="28"/>
      <c r="FP996" s="28"/>
      <c r="FQ996" s="28"/>
      <c r="FR996" s="28"/>
      <c r="FS996" s="28"/>
      <c r="FT996" s="28"/>
      <c r="FU996" s="28"/>
      <c r="FV996" s="28"/>
      <c r="FW996" s="28"/>
      <c r="FX996" s="28"/>
      <c r="FY996" s="28"/>
      <c r="FZ996" s="28"/>
      <c r="GA996" s="28"/>
      <c r="GB996" s="28"/>
      <c r="GC996" s="28"/>
      <c r="GD996" s="28"/>
      <c r="GE996" s="28"/>
      <c r="GF996" s="28"/>
      <c r="GG996" s="28"/>
      <c r="GH996" s="28"/>
      <c r="GI996" s="28"/>
      <c r="GJ996" s="28"/>
      <c r="GK996" s="28"/>
      <c r="GL996" s="28"/>
      <c r="GM996" s="28"/>
      <c r="GN996" s="28"/>
      <c r="GO996" s="28"/>
      <c r="GP996" s="28"/>
      <c r="GQ996" s="28"/>
      <c r="GR996" s="28"/>
      <c r="GS996" s="28"/>
      <c r="GT996" s="28"/>
      <c r="GU996" s="28"/>
      <c r="GV996" s="28"/>
      <c r="GW996" s="28"/>
      <c r="GX996" s="28"/>
      <c r="GY996" s="28"/>
      <c r="GZ996" s="28"/>
      <c r="HA996" s="28"/>
      <c r="HB996" s="28"/>
      <c r="HC996" s="28"/>
      <c r="HD996" s="28"/>
      <c r="HE996" s="28"/>
      <c r="HF996" s="28"/>
      <c r="HG996" s="28"/>
      <c r="HH996" s="28"/>
      <c r="HI996" s="28"/>
      <c r="HJ996" s="28"/>
      <c r="HK996" s="28"/>
      <c r="HL996" s="28"/>
      <c r="HM996" s="28"/>
      <c r="HN996" s="28"/>
      <c r="HO996" s="28"/>
      <c r="HP996" s="28"/>
      <c r="HQ996" s="28"/>
      <c r="HR996" s="28"/>
      <c r="HS996" s="28"/>
      <c r="HT996" s="28"/>
      <c r="HU996" s="28"/>
      <c r="HV996" s="28"/>
      <c r="HW996" s="28"/>
      <c r="HX996" s="28"/>
      <c r="HY996" s="28"/>
      <c r="HZ996" s="28"/>
      <c r="IA996" s="28"/>
      <c r="IB996" s="28"/>
      <c r="IC996" s="28"/>
      <c r="ID996" s="28"/>
      <c r="IE996" s="28"/>
      <c r="IF996" s="28"/>
      <c r="IG996" s="28"/>
      <c r="IH996" s="28"/>
      <c r="II996" s="28"/>
      <c r="IJ996" s="28"/>
      <c r="IK996" s="28"/>
      <c r="IL996" s="28"/>
      <c r="IM996" s="28"/>
      <c r="IN996" s="28"/>
      <c r="IO996" s="28"/>
      <c r="IP996" s="28"/>
      <c r="IQ996" s="28"/>
      <c r="IR996" s="28"/>
    </row>
    <row r="997" spans="2:252" x14ac:dyDescent="0.25">
      <c r="B997" s="28"/>
      <c r="C997" s="28"/>
      <c r="D997" s="28"/>
      <c r="E997" s="28"/>
      <c r="F997" s="28"/>
      <c r="G997" s="28"/>
      <c r="H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c r="DN997" s="28"/>
      <c r="DO997" s="28"/>
      <c r="DP997" s="28"/>
      <c r="DQ997" s="28"/>
      <c r="DR997" s="28"/>
      <c r="DS997" s="28"/>
      <c r="DT997" s="28"/>
      <c r="DU997" s="28"/>
      <c r="DV997" s="28"/>
      <c r="DW997" s="28"/>
      <c r="DX997" s="28"/>
      <c r="DY997" s="28"/>
      <c r="DZ997" s="28"/>
      <c r="EA997" s="28"/>
      <c r="EB997" s="28"/>
      <c r="EC997" s="28"/>
      <c r="ED997" s="28"/>
      <c r="EE997" s="28"/>
      <c r="EF997" s="28"/>
      <c r="EG997" s="28"/>
      <c r="EH997" s="28"/>
      <c r="EI997" s="28"/>
      <c r="EJ997" s="28"/>
      <c r="EK997" s="28"/>
      <c r="EL997" s="28"/>
      <c r="EM997" s="28"/>
      <c r="EN997" s="28"/>
      <c r="EO997" s="28"/>
      <c r="EP997" s="28"/>
      <c r="EQ997" s="28"/>
      <c r="ER997" s="28"/>
      <c r="ES997" s="28"/>
      <c r="ET997" s="28"/>
      <c r="EU997" s="28"/>
      <c r="EV997" s="28"/>
      <c r="EW997" s="28"/>
      <c r="EX997" s="28"/>
      <c r="EY997" s="28"/>
      <c r="EZ997" s="28"/>
      <c r="FA997" s="28"/>
      <c r="FB997" s="28"/>
      <c r="FC997" s="28"/>
      <c r="FD997" s="28"/>
      <c r="FE997" s="28"/>
      <c r="FF997" s="28"/>
      <c r="FG997" s="28"/>
      <c r="FH997" s="28"/>
      <c r="FI997" s="28"/>
      <c r="FJ997" s="28"/>
      <c r="FK997" s="28"/>
      <c r="FL997" s="28"/>
      <c r="FM997" s="28"/>
      <c r="FN997" s="28"/>
      <c r="FO997" s="28"/>
      <c r="FP997" s="28"/>
      <c r="FQ997" s="28"/>
      <c r="FR997" s="28"/>
      <c r="FS997" s="28"/>
      <c r="FT997" s="28"/>
      <c r="FU997" s="28"/>
      <c r="FV997" s="28"/>
      <c r="FW997" s="28"/>
      <c r="FX997" s="28"/>
      <c r="FY997" s="28"/>
      <c r="FZ997" s="28"/>
      <c r="GA997" s="28"/>
      <c r="GB997" s="28"/>
      <c r="GC997" s="28"/>
      <c r="GD997" s="28"/>
      <c r="GE997" s="28"/>
      <c r="GF997" s="28"/>
      <c r="GG997" s="28"/>
      <c r="GH997" s="28"/>
      <c r="GI997" s="28"/>
      <c r="GJ997" s="28"/>
      <c r="GK997" s="28"/>
      <c r="GL997" s="28"/>
      <c r="GM997" s="28"/>
      <c r="GN997" s="28"/>
      <c r="GO997" s="28"/>
      <c r="GP997" s="28"/>
      <c r="GQ997" s="28"/>
      <c r="GR997" s="28"/>
      <c r="GS997" s="28"/>
      <c r="GT997" s="28"/>
      <c r="GU997" s="28"/>
      <c r="GV997" s="28"/>
      <c r="GW997" s="28"/>
      <c r="GX997" s="28"/>
      <c r="GY997" s="28"/>
      <c r="GZ997" s="28"/>
      <c r="HA997" s="28"/>
      <c r="HB997" s="28"/>
      <c r="HC997" s="28"/>
      <c r="HD997" s="28"/>
      <c r="HE997" s="28"/>
      <c r="HF997" s="28"/>
      <c r="HG997" s="28"/>
      <c r="HH997" s="28"/>
      <c r="HI997" s="28"/>
      <c r="HJ997" s="28"/>
      <c r="HK997" s="28"/>
      <c r="HL997" s="28"/>
      <c r="HM997" s="28"/>
      <c r="HN997" s="28"/>
      <c r="HO997" s="28"/>
      <c r="HP997" s="28"/>
      <c r="HQ997" s="28"/>
      <c r="HR997" s="28"/>
      <c r="HS997" s="28"/>
      <c r="HT997" s="28"/>
      <c r="HU997" s="28"/>
      <c r="HV997" s="28"/>
      <c r="HW997" s="28"/>
      <c r="HX997" s="28"/>
      <c r="HY997" s="28"/>
      <c r="HZ997" s="28"/>
      <c r="IA997" s="28"/>
      <c r="IB997" s="28"/>
      <c r="IC997" s="28"/>
      <c r="ID997" s="28"/>
      <c r="IE997" s="28"/>
      <c r="IF997" s="28"/>
      <c r="IG997" s="28"/>
      <c r="IH997" s="28"/>
      <c r="II997" s="28"/>
      <c r="IJ997" s="28"/>
      <c r="IK997" s="28"/>
      <c r="IL997" s="28"/>
      <c r="IM997" s="28"/>
      <c r="IN997" s="28"/>
      <c r="IO997" s="28"/>
      <c r="IP997" s="28"/>
      <c r="IQ997" s="28"/>
      <c r="IR997" s="28"/>
    </row>
    <row r="998" spans="2:252" x14ac:dyDescent="0.25">
      <c r="B998" s="28"/>
      <c r="C998" s="28"/>
      <c r="D998" s="28"/>
      <c r="E998" s="28"/>
      <c r="F998" s="28"/>
      <c r="G998" s="28"/>
      <c r="H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c r="DN998" s="28"/>
      <c r="DO998" s="28"/>
      <c r="DP998" s="28"/>
      <c r="DQ998" s="28"/>
      <c r="DR998" s="28"/>
      <c r="DS998" s="28"/>
      <c r="DT998" s="28"/>
      <c r="DU998" s="28"/>
      <c r="DV998" s="28"/>
      <c r="DW998" s="28"/>
      <c r="DX998" s="28"/>
      <c r="DY998" s="28"/>
      <c r="DZ998" s="28"/>
      <c r="EA998" s="28"/>
      <c r="EB998" s="28"/>
      <c r="EC998" s="28"/>
      <c r="ED998" s="28"/>
      <c r="EE998" s="28"/>
      <c r="EF998" s="28"/>
      <c r="EG998" s="28"/>
      <c r="EH998" s="28"/>
      <c r="EI998" s="28"/>
      <c r="EJ998" s="28"/>
      <c r="EK998" s="28"/>
      <c r="EL998" s="28"/>
      <c r="EM998" s="28"/>
      <c r="EN998" s="28"/>
      <c r="EO998" s="28"/>
      <c r="EP998" s="28"/>
      <c r="EQ998" s="28"/>
      <c r="ER998" s="28"/>
      <c r="ES998" s="28"/>
      <c r="ET998" s="28"/>
      <c r="EU998" s="28"/>
      <c r="EV998" s="28"/>
      <c r="EW998" s="28"/>
      <c r="EX998" s="28"/>
      <c r="EY998" s="28"/>
      <c r="EZ998" s="28"/>
      <c r="FA998" s="28"/>
      <c r="FB998" s="28"/>
      <c r="FC998" s="28"/>
      <c r="FD998" s="28"/>
      <c r="FE998" s="28"/>
      <c r="FF998" s="28"/>
      <c r="FG998" s="28"/>
      <c r="FH998" s="28"/>
      <c r="FI998" s="28"/>
      <c r="FJ998" s="28"/>
      <c r="FK998" s="28"/>
      <c r="FL998" s="28"/>
      <c r="FM998" s="28"/>
      <c r="FN998" s="28"/>
      <c r="FO998" s="28"/>
      <c r="FP998" s="28"/>
      <c r="FQ998" s="28"/>
      <c r="FR998" s="28"/>
      <c r="FS998" s="28"/>
      <c r="FT998" s="28"/>
      <c r="FU998" s="28"/>
      <c r="FV998" s="28"/>
      <c r="FW998" s="28"/>
      <c r="FX998" s="28"/>
      <c r="FY998" s="28"/>
      <c r="FZ998" s="28"/>
      <c r="GA998" s="28"/>
      <c r="GB998" s="28"/>
      <c r="GC998" s="28"/>
      <c r="GD998" s="28"/>
      <c r="GE998" s="28"/>
      <c r="GF998" s="28"/>
      <c r="GG998" s="28"/>
      <c r="GH998" s="28"/>
      <c r="GI998" s="28"/>
      <c r="GJ998" s="28"/>
      <c r="GK998" s="28"/>
      <c r="GL998" s="28"/>
      <c r="GM998" s="28"/>
      <c r="GN998" s="28"/>
      <c r="GO998" s="28"/>
      <c r="GP998" s="28"/>
      <c r="GQ998" s="28"/>
      <c r="GR998" s="28"/>
      <c r="GS998" s="28"/>
      <c r="GT998" s="28"/>
      <c r="GU998" s="28"/>
      <c r="GV998" s="28"/>
      <c r="GW998" s="28"/>
      <c r="GX998" s="28"/>
      <c r="GY998" s="28"/>
      <c r="GZ998" s="28"/>
      <c r="HA998" s="28"/>
      <c r="HB998" s="28"/>
      <c r="HC998" s="28"/>
      <c r="HD998" s="28"/>
      <c r="HE998" s="28"/>
      <c r="HF998" s="28"/>
      <c r="HG998" s="28"/>
      <c r="HH998" s="28"/>
      <c r="HI998" s="28"/>
      <c r="HJ998" s="28"/>
      <c r="HK998" s="28"/>
      <c r="HL998" s="28"/>
      <c r="HM998" s="28"/>
      <c r="HN998" s="28"/>
      <c r="HO998" s="28"/>
      <c r="HP998" s="28"/>
      <c r="HQ998" s="28"/>
      <c r="HR998" s="28"/>
      <c r="HS998" s="28"/>
      <c r="HT998" s="28"/>
      <c r="HU998" s="28"/>
      <c r="HV998" s="28"/>
      <c r="HW998" s="28"/>
      <c r="HX998" s="28"/>
      <c r="HY998" s="28"/>
      <c r="HZ998" s="28"/>
      <c r="IA998" s="28"/>
      <c r="IB998" s="28"/>
      <c r="IC998" s="28"/>
      <c r="ID998" s="28"/>
      <c r="IE998" s="28"/>
      <c r="IF998" s="28"/>
      <c r="IG998" s="28"/>
      <c r="IH998" s="28"/>
      <c r="II998" s="28"/>
      <c r="IJ998" s="28"/>
      <c r="IK998" s="28"/>
      <c r="IL998" s="28"/>
      <c r="IM998" s="28"/>
      <c r="IN998" s="28"/>
      <c r="IO998" s="28"/>
      <c r="IP998" s="28"/>
      <c r="IQ998" s="28"/>
      <c r="IR998" s="28"/>
    </row>
    <row r="999" spans="2:252" x14ac:dyDescent="0.25">
      <c r="B999" s="28"/>
      <c r="C999" s="28"/>
      <c r="D999" s="28"/>
      <c r="E999" s="28"/>
      <c r="F999" s="28"/>
      <c r="G999" s="28"/>
      <c r="H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c r="DN999" s="28"/>
      <c r="DO999" s="28"/>
      <c r="DP999" s="28"/>
      <c r="DQ999" s="28"/>
      <c r="DR999" s="28"/>
      <c r="DS999" s="28"/>
      <c r="DT999" s="28"/>
      <c r="DU999" s="28"/>
      <c r="DV999" s="28"/>
      <c r="DW999" s="28"/>
      <c r="DX999" s="28"/>
      <c r="DY999" s="28"/>
      <c r="DZ999" s="28"/>
      <c r="EA999" s="28"/>
      <c r="EB999" s="28"/>
      <c r="EC999" s="28"/>
      <c r="ED999" s="28"/>
      <c r="EE999" s="28"/>
      <c r="EF999" s="28"/>
      <c r="EG999" s="28"/>
      <c r="EH999" s="28"/>
      <c r="EI999" s="28"/>
      <c r="EJ999" s="28"/>
      <c r="EK999" s="28"/>
      <c r="EL999" s="28"/>
      <c r="EM999" s="28"/>
      <c r="EN999" s="28"/>
      <c r="EO999" s="28"/>
      <c r="EP999" s="28"/>
      <c r="EQ999" s="28"/>
      <c r="ER999" s="28"/>
      <c r="ES999" s="28"/>
      <c r="ET999" s="28"/>
      <c r="EU999" s="28"/>
      <c r="EV999" s="28"/>
      <c r="EW999" s="28"/>
      <c r="EX999" s="28"/>
      <c r="EY999" s="28"/>
      <c r="EZ999" s="28"/>
      <c r="FA999" s="28"/>
      <c r="FB999" s="28"/>
      <c r="FC999" s="28"/>
      <c r="FD999" s="28"/>
      <c r="FE999" s="28"/>
      <c r="FF999" s="28"/>
      <c r="FG999" s="28"/>
      <c r="FH999" s="28"/>
      <c r="FI999" s="28"/>
      <c r="FJ999" s="28"/>
      <c r="FK999" s="28"/>
      <c r="FL999" s="28"/>
      <c r="FM999" s="28"/>
      <c r="FN999" s="28"/>
      <c r="FO999" s="28"/>
      <c r="FP999" s="28"/>
      <c r="FQ999" s="28"/>
      <c r="FR999" s="28"/>
      <c r="FS999" s="28"/>
      <c r="FT999" s="28"/>
      <c r="FU999" s="28"/>
      <c r="FV999" s="28"/>
      <c r="FW999" s="28"/>
      <c r="FX999" s="28"/>
      <c r="FY999" s="28"/>
      <c r="FZ999" s="28"/>
      <c r="GA999" s="28"/>
      <c r="GB999" s="28"/>
      <c r="GC999" s="28"/>
      <c r="GD999" s="28"/>
      <c r="GE999" s="28"/>
      <c r="GF999" s="28"/>
      <c r="GG999" s="28"/>
      <c r="GH999" s="28"/>
      <c r="GI999" s="28"/>
      <c r="GJ999" s="28"/>
      <c r="GK999" s="28"/>
      <c r="GL999" s="28"/>
      <c r="GM999" s="28"/>
      <c r="GN999" s="28"/>
      <c r="GO999" s="28"/>
      <c r="GP999" s="28"/>
      <c r="GQ999" s="28"/>
      <c r="GR999" s="28"/>
      <c r="GS999" s="28"/>
      <c r="GT999" s="28"/>
      <c r="GU999" s="28"/>
      <c r="GV999" s="28"/>
      <c r="GW999" s="28"/>
      <c r="GX999" s="28"/>
      <c r="GY999" s="28"/>
      <c r="GZ999" s="28"/>
      <c r="HA999" s="28"/>
      <c r="HB999" s="28"/>
      <c r="HC999" s="28"/>
      <c r="HD999" s="28"/>
      <c r="HE999" s="28"/>
      <c r="HF999" s="28"/>
      <c r="HG999" s="28"/>
      <c r="HH999" s="28"/>
      <c r="HI999" s="28"/>
      <c r="HJ999" s="28"/>
      <c r="HK999" s="28"/>
      <c r="HL999" s="28"/>
      <c r="HM999" s="28"/>
      <c r="HN999" s="28"/>
      <c r="HO999" s="28"/>
      <c r="HP999" s="28"/>
      <c r="HQ999" s="28"/>
      <c r="HR999" s="28"/>
      <c r="HS999" s="28"/>
      <c r="HT999" s="28"/>
      <c r="HU999" s="28"/>
      <c r="HV999" s="28"/>
      <c r="HW999" s="28"/>
      <c r="HX999" s="28"/>
      <c r="HY999" s="28"/>
      <c r="HZ999" s="28"/>
      <c r="IA999" s="28"/>
      <c r="IB999" s="28"/>
      <c r="IC999" s="28"/>
      <c r="ID999" s="28"/>
      <c r="IE999" s="28"/>
      <c r="IF999" s="28"/>
      <c r="IG999" s="28"/>
      <c r="IH999" s="28"/>
      <c r="II999" s="28"/>
      <c r="IJ999" s="28"/>
      <c r="IK999" s="28"/>
      <c r="IL999" s="28"/>
      <c r="IM999" s="28"/>
      <c r="IN999" s="28"/>
      <c r="IO999" s="28"/>
      <c r="IP999" s="28"/>
      <c r="IQ999" s="28"/>
      <c r="IR999" s="28"/>
    </row>
    <row r="1000" spans="2:252" x14ac:dyDescent="0.25">
      <c r="B1000" s="28"/>
      <c r="C1000" s="28"/>
      <c r="D1000" s="28"/>
      <c r="E1000" s="28"/>
      <c r="F1000" s="28"/>
      <c r="G1000" s="28"/>
      <c r="H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c r="DN1000" s="28"/>
      <c r="DO1000" s="28"/>
      <c r="DP1000" s="28"/>
      <c r="DQ1000" s="28"/>
      <c r="DR1000" s="28"/>
      <c r="DS1000" s="28"/>
      <c r="DT1000" s="28"/>
      <c r="DU1000" s="28"/>
      <c r="DV1000" s="28"/>
      <c r="DW1000" s="28"/>
      <c r="DX1000" s="28"/>
      <c r="DY1000" s="28"/>
      <c r="DZ1000" s="28"/>
      <c r="EA1000" s="28"/>
      <c r="EB1000" s="28"/>
      <c r="EC1000" s="28"/>
      <c r="ED1000" s="28"/>
      <c r="EE1000" s="28"/>
      <c r="EF1000" s="28"/>
      <c r="EG1000" s="28"/>
      <c r="EH1000" s="28"/>
      <c r="EI1000" s="28"/>
      <c r="EJ1000" s="28"/>
      <c r="EK1000" s="28"/>
      <c r="EL1000" s="28"/>
      <c r="EM1000" s="28"/>
      <c r="EN1000" s="28"/>
      <c r="EO1000" s="28"/>
      <c r="EP1000" s="28"/>
      <c r="EQ1000" s="28"/>
      <c r="ER1000" s="28"/>
      <c r="ES1000" s="28"/>
      <c r="ET1000" s="28"/>
      <c r="EU1000" s="28"/>
      <c r="EV1000" s="28"/>
      <c r="EW1000" s="28"/>
      <c r="EX1000" s="28"/>
      <c r="EY1000" s="28"/>
      <c r="EZ1000" s="28"/>
      <c r="FA1000" s="28"/>
      <c r="FB1000" s="28"/>
      <c r="FC1000" s="28"/>
      <c r="FD1000" s="28"/>
      <c r="FE1000" s="28"/>
      <c r="FF1000" s="28"/>
      <c r="FG1000" s="28"/>
      <c r="FH1000" s="28"/>
      <c r="FI1000" s="28"/>
      <c r="FJ1000" s="28"/>
      <c r="FK1000" s="28"/>
      <c r="FL1000" s="28"/>
      <c r="FM1000" s="28"/>
      <c r="FN1000" s="28"/>
      <c r="FO1000" s="28"/>
      <c r="FP1000" s="28"/>
      <c r="FQ1000" s="28"/>
      <c r="FR1000" s="28"/>
      <c r="FS1000" s="28"/>
      <c r="FT1000" s="28"/>
      <c r="FU1000" s="28"/>
      <c r="FV1000" s="28"/>
      <c r="FW1000" s="28"/>
      <c r="FX1000" s="28"/>
      <c r="FY1000" s="28"/>
      <c r="FZ1000" s="28"/>
      <c r="GA1000" s="28"/>
      <c r="GB1000" s="28"/>
      <c r="GC1000" s="28"/>
      <c r="GD1000" s="28"/>
      <c r="GE1000" s="28"/>
      <c r="GF1000" s="28"/>
      <c r="GG1000" s="28"/>
      <c r="GH1000" s="28"/>
      <c r="GI1000" s="28"/>
      <c r="GJ1000" s="28"/>
      <c r="GK1000" s="28"/>
      <c r="GL1000" s="28"/>
      <c r="GM1000" s="28"/>
      <c r="GN1000" s="28"/>
      <c r="GO1000" s="28"/>
      <c r="GP1000" s="28"/>
      <c r="GQ1000" s="28"/>
      <c r="GR1000" s="28"/>
      <c r="GS1000" s="28"/>
      <c r="GT1000" s="28"/>
      <c r="GU1000" s="28"/>
      <c r="GV1000" s="28"/>
      <c r="GW1000" s="28"/>
      <c r="GX1000" s="28"/>
      <c r="GY1000" s="28"/>
      <c r="GZ1000" s="28"/>
      <c r="HA1000" s="28"/>
      <c r="HB1000" s="28"/>
      <c r="HC1000" s="28"/>
      <c r="HD1000" s="28"/>
      <c r="HE1000" s="28"/>
      <c r="HF1000" s="28"/>
      <c r="HG1000" s="28"/>
      <c r="HH1000" s="28"/>
      <c r="HI1000" s="28"/>
      <c r="HJ1000" s="28"/>
      <c r="HK1000" s="28"/>
      <c r="HL1000" s="28"/>
      <c r="HM1000" s="28"/>
      <c r="HN1000" s="28"/>
      <c r="HO1000" s="28"/>
      <c r="HP1000" s="28"/>
      <c r="HQ1000" s="28"/>
      <c r="HR1000" s="28"/>
      <c r="HS1000" s="28"/>
      <c r="HT1000" s="28"/>
      <c r="HU1000" s="28"/>
      <c r="HV1000" s="28"/>
      <c r="HW1000" s="28"/>
      <c r="HX1000" s="28"/>
      <c r="HY1000" s="28"/>
      <c r="HZ1000" s="28"/>
      <c r="IA1000" s="28"/>
      <c r="IB1000" s="28"/>
      <c r="IC1000" s="28"/>
      <c r="ID1000" s="28"/>
      <c r="IE1000" s="28"/>
      <c r="IF1000" s="28"/>
      <c r="IG1000" s="28"/>
      <c r="IH1000" s="28"/>
      <c r="II1000" s="28"/>
      <c r="IJ1000" s="28"/>
      <c r="IK1000" s="28"/>
      <c r="IL1000" s="28"/>
      <c r="IM1000" s="28"/>
      <c r="IN1000" s="28"/>
      <c r="IO1000" s="28"/>
      <c r="IP1000" s="28"/>
      <c r="IQ1000" s="28"/>
      <c r="IR1000" s="28"/>
    </row>
    <row r="1001" spans="2:252" x14ac:dyDescent="0.25">
      <c r="B1001" s="28"/>
      <c r="C1001" s="28"/>
      <c r="D1001" s="28"/>
      <c r="E1001" s="28"/>
      <c r="F1001" s="28"/>
      <c r="G1001" s="28"/>
      <c r="H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c r="DN1001" s="28"/>
      <c r="DO1001" s="28"/>
      <c r="DP1001" s="28"/>
      <c r="DQ1001" s="28"/>
      <c r="DR1001" s="28"/>
      <c r="DS1001" s="28"/>
      <c r="DT1001" s="28"/>
      <c r="DU1001" s="28"/>
      <c r="DV1001" s="28"/>
      <c r="DW1001" s="28"/>
      <c r="DX1001" s="28"/>
      <c r="DY1001" s="28"/>
      <c r="DZ1001" s="28"/>
      <c r="EA1001" s="28"/>
      <c r="EB1001" s="28"/>
      <c r="EC1001" s="28"/>
      <c r="ED1001" s="28"/>
      <c r="EE1001" s="28"/>
      <c r="EF1001" s="28"/>
      <c r="EG1001" s="28"/>
      <c r="EH1001" s="28"/>
      <c r="EI1001" s="28"/>
      <c r="EJ1001" s="28"/>
      <c r="EK1001" s="28"/>
      <c r="EL1001" s="28"/>
      <c r="EM1001" s="28"/>
      <c r="EN1001" s="28"/>
      <c r="EO1001" s="28"/>
      <c r="EP1001" s="28"/>
      <c r="EQ1001" s="28"/>
      <c r="ER1001" s="28"/>
      <c r="ES1001" s="28"/>
      <c r="ET1001" s="28"/>
      <c r="EU1001" s="28"/>
      <c r="EV1001" s="28"/>
      <c r="EW1001" s="28"/>
      <c r="EX1001" s="28"/>
      <c r="EY1001" s="28"/>
      <c r="EZ1001" s="28"/>
      <c r="FA1001" s="28"/>
      <c r="FB1001" s="28"/>
      <c r="FC1001" s="28"/>
      <c r="FD1001" s="28"/>
      <c r="FE1001" s="28"/>
      <c r="FF1001" s="28"/>
      <c r="FG1001" s="28"/>
      <c r="FH1001" s="28"/>
      <c r="FI1001" s="28"/>
      <c r="FJ1001" s="28"/>
      <c r="FK1001" s="28"/>
      <c r="FL1001" s="28"/>
      <c r="FM1001" s="28"/>
      <c r="FN1001" s="28"/>
      <c r="FO1001" s="28"/>
      <c r="FP1001" s="28"/>
      <c r="FQ1001" s="28"/>
      <c r="FR1001" s="28"/>
      <c r="FS1001" s="28"/>
      <c r="FT1001" s="28"/>
      <c r="FU1001" s="28"/>
      <c r="FV1001" s="28"/>
      <c r="FW1001" s="28"/>
      <c r="FX1001" s="28"/>
      <c r="FY1001" s="28"/>
      <c r="FZ1001" s="28"/>
      <c r="GA1001" s="28"/>
      <c r="GB1001" s="28"/>
      <c r="GC1001" s="28"/>
      <c r="GD1001" s="28"/>
      <c r="GE1001" s="28"/>
      <c r="GF1001" s="28"/>
      <c r="GG1001" s="28"/>
      <c r="GH1001" s="28"/>
      <c r="GI1001" s="28"/>
      <c r="GJ1001" s="28"/>
      <c r="GK1001" s="28"/>
      <c r="GL1001" s="28"/>
      <c r="GM1001" s="28"/>
      <c r="GN1001" s="28"/>
      <c r="GO1001" s="28"/>
      <c r="GP1001" s="28"/>
      <c r="GQ1001" s="28"/>
      <c r="GR1001" s="28"/>
      <c r="GS1001" s="28"/>
      <c r="GT1001" s="28"/>
      <c r="GU1001" s="28"/>
      <c r="GV1001" s="28"/>
      <c r="GW1001" s="28"/>
      <c r="GX1001" s="28"/>
      <c r="GY1001" s="28"/>
      <c r="GZ1001" s="28"/>
      <c r="HA1001" s="28"/>
      <c r="HB1001" s="28"/>
      <c r="HC1001" s="28"/>
      <c r="HD1001" s="28"/>
      <c r="HE1001" s="28"/>
      <c r="HF1001" s="28"/>
      <c r="HG1001" s="28"/>
      <c r="HH1001" s="28"/>
      <c r="HI1001" s="28"/>
      <c r="HJ1001" s="28"/>
      <c r="HK1001" s="28"/>
      <c r="HL1001" s="28"/>
      <c r="HM1001" s="28"/>
      <c r="HN1001" s="28"/>
      <c r="HO1001" s="28"/>
      <c r="HP1001" s="28"/>
      <c r="HQ1001" s="28"/>
      <c r="HR1001" s="28"/>
      <c r="HS1001" s="28"/>
      <c r="HT1001" s="28"/>
      <c r="HU1001" s="28"/>
      <c r="HV1001" s="28"/>
      <c r="HW1001" s="28"/>
      <c r="HX1001" s="28"/>
      <c r="HY1001" s="28"/>
      <c r="HZ1001" s="28"/>
      <c r="IA1001" s="28"/>
      <c r="IB1001" s="28"/>
      <c r="IC1001" s="28"/>
      <c r="ID1001" s="28"/>
      <c r="IE1001" s="28"/>
      <c r="IF1001" s="28"/>
      <c r="IG1001" s="28"/>
      <c r="IH1001" s="28"/>
      <c r="II1001" s="28"/>
      <c r="IJ1001" s="28"/>
      <c r="IK1001" s="28"/>
      <c r="IL1001" s="28"/>
      <c r="IM1001" s="28"/>
      <c r="IN1001" s="28"/>
      <c r="IO1001" s="28"/>
      <c r="IP1001" s="28"/>
      <c r="IQ1001" s="28"/>
      <c r="IR1001" s="28"/>
    </row>
    <row r="1002" spans="2:252" x14ac:dyDescent="0.25">
      <c r="B1002" s="28"/>
      <c r="C1002" s="28"/>
      <c r="D1002" s="28"/>
      <c r="E1002" s="28"/>
      <c r="F1002" s="28"/>
      <c r="G1002" s="28"/>
      <c r="H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c r="DN1002" s="28"/>
      <c r="DO1002" s="28"/>
      <c r="DP1002" s="28"/>
      <c r="DQ1002" s="28"/>
      <c r="DR1002" s="28"/>
      <c r="DS1002" s="28"/>
      <c r="DT1002" s="28"/>
      <c r="DU1002" s="28"/>
      <c r="DV1002" s="28"/>
      <c r="DW1002" s="28"/>
      <c r="DX1002" s="28"/>
      <c r="DY1002" s="28"/>
      <c r="DZ1002" s="28"/>
      <c r="EA1002" s="28"/>
      <c r="EB1002" s="28"/>
      <c r="EC1002" s="28"/>
      <c r="ED1002" s="28"/>
      <c r="EE1002" s="28"/>
      <c r="EF1002" s="28"/>
      <c r="EG1002" s="28"/>
      <c r="EH1002" s="28"/>
      <c r="EI1002" s="28"/>
      <c r="EJ1002" s="28"/>
      <c r="EK1002" s="28"/>
      <c r="EL1002" s="28"/>
      <c r="EM1002" s="28"/>
      <c r="EN1002" s="28"/>
      <c r="EO1002" s="28"/>
      <c r="EP1002" s="28"/>
      <c r="EQ1002" s="28"/>
      <c r="ER1002" s="28"/>
      <c r="ES1002" s="28"/>
      <c r="ET1002" s="28"/>
      <c r="EU1002" s="28"/>
      <c r="EV1002" s="28"/>
      <c r="EW1002" s="28"/>
      <c r="EX1002" s="28"/>
      <c r="EY1002" s="28"/>
      <c r="EZ1002" s="28"/>
      <c r="FA1002" s="28"/>
      <c r="FB1002" s="28"/>
      <c r="FC1002" s="28"/>
      <c r="FD1002" s="28"/>
      <c r="FE1002" s="28"/>
      <c r="FF1002" s="28"/>
      <c r="FG1002" s="28"/>
      <c r="FH1002" s="28"/>
      <c r="FI1002" s="28"/>
      <c r="FJ1002" s="28"/>
      <c r="FK1002" s="28"/>
      <c r="FL1002" s="28"/>
      <c r="FM1002" s="28"/>
      <c r="FN1002" s="28"/>
      <c r="FO1002" s="28"/>
      <c r="FP1002" s="28"/>
      <c r="FQ1002" s="28"/>
      <c r="FR1002" s="28"/>
      <c r="FS1002" s="28"/>
      <c r="FT1002" s="28"/>
      <c r="FU1002" s="28"/>
      <c r="FV1002" s="28"/>
      <c r="FW1002" s="28"/>
      <c r="FX1002" s="28"/>
      <c r="FY1002" s="28"/>
      <c r="FZ1002" s="28"/>
      <c r="GA1002" s="28"/>
      <c r="GB1002" s="28"/>
      <c r="GC1002" s="28"/>
      <c r="GD1002" s="28"/>
      <c r="GE1002" s="28"/>
      <c r="GF1002" s="28"/>
      <c r="GG1002" s="28"/>
      <c r="GH1002" s="28"/>
      <c r="GI1002" s="28"/>
      <c r="GJ1002" s="28"/>
      <c r="GK1002" s="28"/>
      <c r="GL1002" s="28"/>
      <c r="GM1002" s="28"/>
      <c r="GN1002" s="28"/>
      <c r="GO1002" s="28"/>
      <c r="GP1002" s="28"/>
      <c r="GQ1002" s="28"/>
      <c r="GR1002" s="28"/>
      <c r="GS1002" s="28"/>
      <c r="GT1002" s="28"/>
      <c r="GU1002" s="28"/>
      <c r="GV1002" s="28"/>
      <c r="GW1002" s="28"/>
      <c r="GX1002" s="28"/>
      <c r="GY1002" s="28"/>
      <c r="GZ1002" s="28"/>
      <c r="HA1002" s="28"/>
      <c r="HB1002" s="28"/>
      <c r="HC1002" s="28"/>
      <c r="HD1002" s="28"/>
      <c r="HE1002" s="28"/>
      <c r="HF1002" s="28"/>
      <c r="HG1002" s="28"/>
      <c r="HH1002" s="28"/>
      <c r="HI1002" s="28"/>
      <c r="HJ1002" s="28"/>
      <c r="HK1002" s="28"/>
      <c r="HL1002" s="28"/>
      <c r="HM1002" s="28"/>
      <c r="HN1002" s="28"/>
      <c r="HO1002" s="28"/>
      <c r="HP1002" s="28"/>
      <c r="HQ1002" s="28"/>
      <c r="HR1002" s="28"/>
      <c r="HS1002" s="28"/>
      <c r="HT1002" s="28"/>
      <c r="HU1002" s="28"/>
      <c r="HV1002" s="28"/>
      <c r="HW1002" s="28"/>
      <c r="HX1002" s="28"/>
      <c r="HY1002" s="28"/>
      <c r="HZ1002" s="28"/>
      <c r="IA1002" s="28"/>
      <c r="IB1002" s="28"/>
      <c r="IC1002" s="28"/>
      <c r="ID1002" s="28"/>
      <c r="IE1002" s="28"/>
      <c r="IF1002" s="28"/>
      <c r="IG1002" s="28"/>
      <c r="IH1002" s="28"/>
      <c r="II1002" s="28"/>
      <c r="IJ1002" s="28"/>
      <c r="IK1002" s="28"/>
      <c r="IL1002" s="28"/>
      <c r="IM1002" s="28"/>
      <c r="IN1002" s="28"/>
      <c r="IO1002" s="28"/>
      <c r="IP1002" s="28"/>
      <c r="IQ1002" s="28"/>
      <c r="IR1002" s="28"/>
    </row>
    <row r="1003" spans="2:252" x14ac:dyDescent="0.25">
      <c r="B1003" s="28"/>
      <c r="C1003" s="28"/>
      <c r="D1003" s="28"/>
      <c r="E1003" s="28"/>
      <c r="F1003" s="28"/>
      <c r="G1003" s="28"/>
      <c r="H1003" s="28"/>
      <c r="K1003" s="28"/>
      <c r="L1003" s="28"/>
      <c r="M1003" s="28"/>
      <c r="N1003" s="28"/>
      <c r="O1003" s="28"/>
      <c r="P1003" s="28"/>
      <c r="Q1003" s="28"/>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c r="DN1003" s="28"/>
      <c r="DO1003" s="28"/>
      <c r="DP1003" s="28"/>
      <c r="DQ1003" s="28"/>
      <c r="DR1003" s="28"/>
      <c r="DS1003" s="28"/>
      <c r="DT1003" s="28"/>
      <c r="DU1003" s="28"/>
      <c r="DV1003" s="28"/>
      <c r="DW1003" s="28"/>
      <c r="DX1003" s="28"/>
      <c r="DY1003" s="28"/>
      <c r="DZ1003" s="28"/>
      <c r="EA1003" s="28"/>
      <c r="EB1003" s="28"/>
      <c r="EC1003" s="28"/>
      <c r="ED1003" s="28"/>
      <c r="EE1003" s="28"/>
      <c r="EF1003" s="28"/>
      <c r="EG1003" s="28"/>
      <c r="EH1003" s="28"/>
      <c r="EI1003" s="28"/>
      <c r="EJ1003" s="28"/>
      <c r="EK1003" s="28"/>
      <c r="EL1003" s="28"/>
      <c r="EM1003" s="28"/>
      <c r="EN1003" s="28"/>
      <c r="EO1003" s="28"/>
      <c r="EP1003" s="28"/>
      <c r="EQ1003" s="28"/>
      <c r="ER1003" s="28"/>
      <c r="ES1003" s="28"/>
      <c r="ET1003" s="28"/>
      <c r="EU1003" s="28"/>
      <c r="EV1003" s="28"/>
      <c r="EW1003" s="28"/>
      <c r="EX1003" s="28"/>
      <c r="EY1003" s="28"/>
      <c r="EZ1003" s="28"/>
      <c r="FA1003" s="28"/>
      <c r="FB1003" s="28"/>
      <c r="FC1003" s="28"/>
      <c r="FD1003" s="28"/>
      <c r="FE1003" s="28"/>
      <c r="FF1003" s="28"/>
      <c r="FG1003" s="28"/>
      <c r="FH1003" s="28"/>
      <c r="FI1003" s="28"/>
      <c r="FJ1003" s="28"/>
      <c r="FK1003" s="28"/>
      <c r="FL1003" s="28"/>
      <c r="FM1003" s="28"/>
      <c r="FN1003" s="28"/>
      <c r="FO1003" s="28"/>
      <c r="FP1003" s="28"/>
      <c r="FQ1003" s="28"/>
      <c r="FR1003" s="28"/>
      <c r="FS1003" s="28"/>
      <c r="FT1003" s="28"/>
      <c r="FU1003" s="28"/>
      <c r="FV1003" s="28"/>
      <c r="FW1003" s="28"/>
      <c r="FX1003" s="28"/>
      <c r="FY1003" s="28"/>
      <c r="FZ1003" s="28"/>
      <c r="GA1003" s="28"/>
      <c r="GB1003" s="28"/>
      <c r="GC1003" s="28"/>
      <c r="GD1003" s="28"/>
      <c r="GE1003" s="28"/>
      <c r="GF1003" s="28"/>
      <c r="GG1003" s="28"/>
      <c r="GH1003" s="28"/>
      <c r="GI1003" s="28"/>
      <c r="GJ1003" s="28"/>
      <c r="GK1003" s="28"/>
      <c r="GL1003" s="28"/>
      <c r="GM1003" s="28"/>
      <c r="GN1003" s="28"/>
      <c r="GO1003" s="28"/>
      <c r="GP1003" s="28"/>
      <c r="GQ1003" s="28"/>
      <c r="GR1003" s="28"/>
      <c r="GS1003" s="28"/>
      <c r="GT1003" s="28"/>
      <c r="GU1003" s="28"/>
      <c r="GV1003" s="28"/>
      <c r="GW1003" s="28"/>
      <c r="GX1003" s="28"/>
      <c r="GY1003" s="28"/>
      <c r="GZ1003" s="28"/>
      <c r="HA1003" s="28"/>
      <c r="HB1003" s="28"/>
      <c r="HC1003" s="28"/>
      <c r="HD1003" s="28"/>
      <c r="HE1003" s="28"/>
      <c r="HF1003" s="28"/>
      <c r="HG1003" s="28"/>
      <c r="HH1003" s="28"/>
      <c r="HI1003" s="28"/>
      <c r="HJ1003" s="28"/>
      <c r="HK1003" s="28"/>
      <c r="HL1003" s="28"/>
      <c r="HM1003" s="28"/>
      <c r="HN1003" s="28"/>
      <c r="HO1003" s="28"/>
      <c r="HP1003" s="28"/>
      <c r="HQ1003" s="28"/>
      <c r="HR1003" s="28"/>
      <c r="HS1003" s="28"/>
      <c r="HT1003" s="28"/>
      <c r="HU1003" s="28"/>
      <c r="HV1003" s="28"/>
      <c r="HW1003" s="28"/>
      <c r="HX1003" s="28"/>
      <c r="HY1003" s="28"/>
      <c r="HZ1003" s="28"/>
      <c r="IA1003" s="28"/>
      <c r="IB1003" s="28"/>
      <c r="IC1003" s="28"/>
      <c r="ID1003" s="28"/>
      <c r="IE1003" s="28"/>
      <c r="IF1003" s="28"/>
      <c r="IG1003" s="28"/>
      <c r="IH1003" s="28"/>
      <c r="II1003" s="28"/>
      <c r="IJ1003" s="28"/>
      <c r="IK1003" s="28"/>
      <c r="IL1003" s="28"/>
      <c r="IM1003" s="28"/>
      <c r="IN1003" s="28"/>
      <c r="IO1003" s="28"/>
      <c r="IP1003" s="28"/>
      <c r="IQ1003" s="28"/>
      <c r="IR1003" s="28"/>
    </row>
    <row r="1004" spans="2:252" x14ac:dyDescent="0.25">
      <c r="B1004" s="28"/>
      <c r="C1004" s="28"/>
      <c r="D1004" s="28"/>
      <c r="E1004" s="28"/>
      <c r="F1004" s="28"/>
      <c r="G1004" s="28"/>
      <c r="H1004" s="28"/>
      <c r="K1004" s="28"/>
      <c r="L1004" s="28"/>
      <c r="M1004" s="28"/>
      <c r="N1004" s="28"/>
      <c r="O1004" s="28"/>
      <c r="P1004" s="28"/>
      <c r="Q1004" s="28"/>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c r="DN1004" s="28"/>
      <c r="DO1004" s="28"/>
      <c r="DP1004" s="28"/>
      <c r="DQ1004" s="28"/>
      <c r="DR1004" s="28"/>
      <c r="DS1004" s="28"/>
      <c r="DT1004" s="28"/>
      <c r="DU1004" s="28"/>
      <c r="DV1004" s="28"/>
      <c r="DW1004" s="28"/>
      <c r="DX1004" s="28"/>
      <c r="DY1004" s="28"/>
      <c r="DZ1004" s="28"/>
      <c r="EA1004" s="28"/>
      <c r="EB1004" s="28"/>
      <c r="EC1004" s="28"/>
      <c r="ED1004" s="28"/>
      <c r="EE1004" s="28"/>
      <c r="EF1004" s="28"/>
      <c r="EG1004" s="28"/>
      <c r="EH1004" s="28"/>
      <c r="EI1004" s="28"/>
      <c r="EJ1004" s="28"/>
      <c r="EK1004" s="28"/>
      <c r="EL1004" s="28"/>
      <c r="EM1004" s="28"/>
      <c r="EN1004" s="28"/>
      <c r="EO1004" s="28"/>
      <c r="EP1004" s="28"/>
      <c r="EQ1004" s="28"/>
      <c r="ER1004" s="28"/>
      <c r="ES1004" s="28"/>
      <c r="ET1004" s="28"/>
      <c r="EU1004" s="28"/>
      <c r="EV1004" s="28"/>
      <c r="EW1004" s="28"/>
      <c r="EX1004" s="28"/>
      <c r="EY1004" s="28"/>
      <c r="EZ1004" s="28"/>
      <c r="FA1004" s="28"/>
      <c r="FB1004" s="28"/>
      <c r="FC1004" s="28"/>
      <c r="FD1004" s="28"/>
      <c r="FE1004" s="28"/>
      <c r="FF1004" s="28"/>
      <c r="FG1004" s="28"/>
      <c r="FH1004" s="28"/>
      <c r="FI1004" s="28"/>
      <c r="FJ1004" s="28"/>
      <c r="FK1004" s="28"/>
      <c r="FL1004" s="28"/>
      <c r="FM1004" s="28"/>
      <c r="FN1004" s="28"/>
      <c r="FO1004" s="28"/>
      <c r="FP1004" s="28"/>
      <c r="FQ1004" s="28"/>
      <c r="FR1004" s="28"/>
      <c r="FS1004" s="28"/>
      <c r="FT1004" s="28"/>
      <c r="FU1004" s="28"/>
      <c r="FV1004" s="28"/>
      <c r="FW1004" s="28"/>
      <c r="FX1004" s="28"/>
      <c r="FY1004" s="28"/>
      <c r="FZ1004" s="28"/>
      <c r="GA1004" s="28"/>
      <c r="GB1004" s="28"/>
      <c r="GC1004" s="28"/>
      <c r="GD1004" s="28"/>
      <c r="GE1004" s="28"/>
      <c r="GF1004" s="28"/>
      <c r="GG1004" s="28"/>
      <c r="GH1004" s="28"/>
      <c r="GI1004" s="28"/>
      <c r="GJ1004" s="28"/>
      <c r="GK1004" s="28"/>
      <c r="GL1004" s="28"/>
      <c r="GM1004" s="28"/>
      <c r="GN1004" s="28"/>
      <c r="GO1004" s="28"/>
      <c r="GP1004" s="28"/>
      <c r="GQ1004" s="28"/>
      <c r="GR1004" s="28"/>
      <c r="GS1004" s="28"/>
      <c r="GT1004" s="28"/>
      <c r="GU1004" s="28"/>
      <c r="GV1004" s="28"/>
      <c r="GW1004" s="28"/>
      <c r="GX1004" s="28"/>
      <c r="GY1004" s="28"/>
      <c r="GZ1004" s="28"/>
      <c r="HA1004" s="28"/>
      <c r="HB1004" s="28"/>
      <c r="HC1004" s="28"/>
      <c r="HD1004" s="28"/>
      <c r="HE1004" s="28"/>
      <c r="HF1004" s="28"/>
      <c r="HG1004" s="28"/>
      <c r="HH1004" s="28"/>
      <c r="HI1004" s="28"/>
      <c r="HJ1004" s="28"/>
      <c r="HK1004" s="28"/>
      <c r="HL1004" s="28"/>
      <c r="HM1004" s="28"/>
      <c r="HN1004" s="28"/>
      <c r="HO1004" s="28"/>
      <c r="HP1004" s="28"/>
      <c r="HQ1004" s="28"/>
      <c r="HR1004" s="28"/>
      <c r="HS1004" s="28"/>
      <c r="HT1004" s="28"/>
      <c r="HU1004" s="28"/>
      <c r="HV1004" s="28"/>
      <c r="HW1004" s="28"/>
      <c r="HX1004" s="28"/>
      <c r="HY1004" s="28"/>
      <c r="HZ1004" s="28"/>
      <c r="IA1004" s="28"/>
      <c r="IB1004" s="28"/>
      <c r="IC1004" s="28"/>
      <c r="ID1004" s="28"/>
      <c r="IE1004" s="28"/>
      <c r="IF1004" s="28"/>
      <c r="IG1004" s="28"/>
      <c r="IH1004" s="28"/>
      <c r="II1004" s="28"/>
      <c r="IJ1004" s="28"/>
      <c r="IK1004" s="28"/>
      <c r="IL1004" s="28"/>
      <c r="IM1004" s="28"/>
      <c r="IN1004" s="28"/>
      <c r="IO1004" s="28"/>
      <c r="IP1004" s="28"/>
      <c r="IQ1004" s="28"/>
      <c r="IR1004" s="28"/>
    </row>
    <row r="1005" spans="2:252" x14ac:dyDescent="0.25">
      <c r="B1005" s="28"/>
      <c r="C1005" s="28"/>
      <c r="D1005" s="28"/>
      <c r="E1005" s="28"/>
      <c r="F1005" s="28"/>
      <c r="G1005" s="28"/>
      <c r="H1005" s="28"/>
      <c r="K1005" s="28"/>
      <c r="L1005" s="28"/>
      <c r="M1005" s="28"/>
      <c r="N1005" s="28"/>
      <c r="O1005" s="28"/>
      <c r="P1005" s="28"/>
      <c r="Q1005" s="28"/>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c r="DN1005" s="28"/>
      <c r="DO1005" s="28"/>
      <c r="DP1005" s="28"/>
      <c r="DQ1005" s="28"/>
      <c r="DR1005" s="28"/>
      <c r="DS1005" s="28"/>
      <c r="DT1005" s="28"/>
      <c r="DU1005" s="28"/>
      <c r="DV1005" s="28"/>
      <c r="DW1005" s="28"/>
      <c r="DX1005" s="28"/>
      <c r="DY1005" s="28"/>
      <c r="DZ1005" s="28"/>
      <c r="EA1005" s="28"/>
      <c r="EB1005" s="28"/>
      <c r="EC1005" s="28"/>
      <c r="ED1005" s="28"/>
      <c r="EE1005" s="28"/>
      <c r="EF1005" s="28"/>
      <c r="EG1005" s="28"/>
      <c r="EH1005" s="28"/>
      <c r="EI1005" s="28"/>
      <c r="EJ1005" s="28"/>
      <c r="EK1005" s="28"/>
      <c r="EL1005" s="28"/>
      <c r="EM1005" s="28"/>
      <c r="EN1005" s="28"/>
      <c r="EO1005" s="28"/>
      <c r="EP1005" s="28"/>
      <c r="EQ1005" s="28"/>
      <c r="ER1005" s="28"/>
      <c r="ES1005" s="28"/>
      <c r="ET1005" s="28"/>
      <c r="EU1005" s="28"/>
      <c r="EV1005" s="28"/>
      <c r="EW1005" s="28"/>
      <c r="EX1005" s="28"/>
      <c r="EY1005" s="28"/>
      <c r="EZ1005" s="28"/>
      <c r="FA1005" s="28"/>
      <c r="FB1005" s="28"/>
      <c r="FC1005" s="28"/>
      <c r="FD1005" s="28"/>
      <c r="FE1005" s="28"/>
      <c r="FF1005" s="28"/>
      <c r="FG1005" s="28"/>
      <c r="FH1005" s="28"/>
      <c r="FI1005" s="28"/>
      <c r="FJ1005" s="28"/>
      <c r="FK1005" s="28"/>
      <c r="FL1005" s="28"/>
      <c r="FM1005" s="28"/>
      <c r="FN1005" s="28"/>
      <c r="FO1005" s="28"/>
      <c r="FP1005" s="28"/>
      <c r="FQ1005" s="28"/>
      <c r="FR1005" s="28"/>
      <c r="FS1005" s="28"/>
      <c r="FT1005" s="28"/>
      <c r="FU1005" s="28"/>
      <c r="FV1005" s="28"/>
      <c r="FW1005" s="28"/>
      <c r="FX1005" s="28"/>
      <c r="FY1005" s="28"/>
      <c r="FZ1005" s="28"/>
      <c r="GA1005" s="28"/>
      <c r="GB1005" s="28"/>
      <c r="GC1005" s="28"/>
      <c r="GD1005" s="28"/>
      <c r="GE1005" s="28"/>
      <c r="GF1005" s="28"/>
      <c r="GG1005" s="28"/>
      <c r="GH1005" s="28"/>
      <c r="GI1005" s="28"/>
      <c r="GJ1005" s="28"/>
      <c r="GK1005" s="28"/>
      <c r="GL1005" s="28"/>
      <c r="GM1005" s="28"/>
      <c r="GN1005" s="28"/>
      <c r="GO1005" s="28"/>
      <c r="GP1005" s="28"/>
      <c r="GQ1005" s="28"/>
      <c r="GR1005" s="28"/>
      <c r="GS1005" s="28"/>
      <c r="GT1005" s="28"/>
      <c r="GU1005" s="28"/>
      <c r="GV1005" s="28"/>
      <c r="GW1005" s="28"/>
      <c r="GX1005" s="28"/>
      <c r="GY1005" s="28"/>
      <c r="GZ1005" s="28"/>
      <c r="HA1005" s="28"/>
      <c r="HB1005" s="28"/>
      <c r="HC1005" s="28"/>
      <c r="HD1005" s="28"/>
      <c r="HE1005" s="28"/>
      <c r="HF1005" s="28"/>
      <c r="HG1005" s="28"/>
      <c r="HH1005" s="28"/>
      <c r="HI1005" s="28"/>
      <c r="HJ1005" s="28"/>
      <c r="HK1005" s="28"/>
      <c r="HL1005" s="28"/>
      <c r="HM1005" s="28"/>
      <c r="HN1005" s="28"/>
      <c r="HO1005" s="28"/>
      <c r="HP1005" s="28"/>
      <c r="HQ1005" s="28"/>
      <c r="HR1005" s="28"/>
      <c r="HS1005" s="28"/>
      <c r="HT1005" s="28"/>
      <c r="HU1005" s="28"/>
      <c r="HV1005" s="28"/>
      <c r="HW1005" s="28"/>
      <c r="HX1005" s="28"/>
      <c r="HY1005" s="28"/>
      <c r="HZ1005" s="28"/>
      <c r="IA1005" s="28"/>
      <c r="IB1005" s="28"/>
      <c r="IC1005" s="28"/>
      <c r="ID1005" s="28"/>
      <c r="IE1005" s="28"/>
      <c r="IF1005" s="28"/>
      <c r="IG1005" s="28"/>
      <c r="IH1005" s="28"/>
      <c r="II1005" s="28"/>
      <c r="IJ1005" s="28"/>
      <c r="IK1005" s="28"/>
      <c r="IL1005" s="28"/>
      <c r="IM1005" s="28"/>
      <c r="IN1005" s="28"/>
      <c r="IO1005" s="28"/>
      <c r="IP1005" s="28"/>
      <c r="IQ1005" s="28"/>
      <c r="IR1005" s="28"/>
    </row>
    <row r="1006" spans="2:252" x14ac:dyDescent="0.25">
      <c r="B1006" s="28"/>
      <c r="C1006" s="28"/>
      <c r="D1006" s="28"/>
      <c r="E1006" s="28"/>
      <c r="F1006" s="28"/>
      <c r="G1006" s="28"/>
      <c r="H1006" s="28"/>
      <c r="K1006" s="28"/>
      <c r="L1006" s="28"/>
      <c r="M1006" s="28"/>
      <c r="N1006" s="28"/>
      <c r="O1006" s="28"/>
      <c r="P1006" s="28"/>
      <c r="Q1006" s="28"/>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c r="DN1006" s="28"/>
      <c r="DO1006" s="28"/>
      <c r="DP1006" s="28"/>
      <c r="DQ1006" s="28"/>
      <c r="DR1006" s="28"/>
      <c r="DS1006" s="28"/>
      <c r="DT1006" s="28"/>
      <c r="DU1006" s="28"/>
      <c r="DV1006" s="28"/>
      <c r="DW1006" s="28"/>
      <c r="DX1006" s="28"/>
      <c r="DY1006" s="28"/>
      <c r="DZ1006" s="28"/>
      <c r="EA1006" s="28"/>
      <c r="EB1006" s="28"/>
      <c r="EC1006" s="28"/>
      <c r="ED1006" s="28"/>
      <c r="EE1006" s="28"/>
      <c r="EF1006" s="28"/>
      <c r="EG1006" s="28"/>
      <c r="EH1006" s="28"/>
      <c r="EI1006" s="28"/>
      <c r="EJ1006" s="28"/>
      <c r="EK1006" s="28"/>
      <c r="EL1006" s="28"/>
      <c r="EM1006" s="28"/>
      <c r="EN1006" s="28"/>
      <c r="EO1006" s="28"/>
      <c r="EP1006" s="28"/>
      <c r="EQ1006" s="28"/>
      <c r="ER1006" s="28"/>
      <c r="ES1006" s="28"/>
      <c r="ET1006" s="28"/>
      <c r="EU1006" s="28"/>
      <c r="EV1006" s="28"/>
      <c r="EW1006" s="28"/>
      <c r="EX1006" s="28"/>
      <c r="EY1006" s="28"/>
      <c r="EZ1006" s="28"/>
      <c r="FA1006" s="28"/>
      <c r="FB1006" s="28"/>
      <c r="FC1006" s="28"/>
      <c r="FD1006" s="28"/>
      <c r="FE1006" s="28"/>
      <c r="FF1006" s="28"/>
      <c r="FG1006" s="28"/>
      <c r="FH1006" s="28"/>
      <c r="FI1006" s="28"/>
      <c r="FJ1006" s="28"/>
      <c r="FK1006" s="28"/>
      <c r="FL1006" s="28"/>
      <c r="FM1006" s="28"/>
      <c r="FN1006" s="28"/>
      <c r="FO1006" s="28"/>
      <c r="FP1006" s="28"/>
      <c r="FQ1006" s="28"/>
      <c r="FR1006" s="28"/>
      <c r="FS1006" s="28"/>
      <c r="FT1006" s="28"/>
      <c r="FU1006" s="28"/>
      <c r="FV1006" s="28"/>
      <c r="FW1006" s="28"/>
      <c r="FX1006" s="28"/>
      <c r="FY1006" s="28"/>
      <c r="FZ1006" s="28"/>
      <c r="GA1006" s="28"/>
      <c r="GB1006" s="28"/>
      <c r="GC1006" s="28"/>
      <c r="GD1006" s="28"/>
      <c r="GE1006" s="28"/>
      <c r="GF1006" s="28"/>
      <c r="GG1006" s="28"/>
      <c r="GH1006" s="28"/>
      <c r="GI1006" s="28"/>
      <c r="GJ1006" s="28"/>
      <c r="GK1006" s="28"/>
      <c r="GL1006" s="28"/>
      <c r="GM1006" s="28"/>
      <c r="GN1006" s="28"/>
      <c r="GO1006" s="28"/>
      <c r="GP1006" s="28"/>
      <c r="GQ1006" s="28"/>
      <c r="GR1006" s="28"/>
      <c r="GS1006" s="28"/>
      <c r="GT1006" s="28"/>
      <c r="GU1006" s="28"/>
      <c r="GV1006" s="28"/>
      <c r="GW1006" s="28"/>
      <c r="GX1006" s="28"/>
      <c r="GY1006" s="28"/>
      <c r="GZ1006" s="28"/>
      <c r="HA1006" s="28"/>
      <c r="HB1006" s="28"/>
      <c r="HC1006" s="28"/>
      <c r="HD1006" s="28"/>
      <c r="HE1006" s="28"/>
      <c r="HF1006" s="28"/>
      <c r="HG1006" s="28"/>
      <c r="HH1006" s="28"/>
      <c r="HI1006" s="28"/>
      <c r="HJ1006" s="28"/>
      <c r="HK1006" s="28"/>
      <c r="HL1006" s="28"/>
      <c r="HM1006" s="28"/>
      <c r="HN1006" s="28"/>
      <c r="HO1006" s="28"/>
      <c r="HP1006" s="28"/>
      <c r="HQ1006" s="28"/>
      <c r="HR1006" s="28"/>
      <c r="HS1006" s="28"/>
      <c r="HT1006" s="28"/>
      <c r="HU1006" s="28"/>
      <c r="HV1006" s="28"/>
      <c r="HW1006" s="28"/>
      <c r="HX1006" s="28"/>
      <c r="HY1006" s="28"/>
      <c r="HZ1006" s="28"/>
      <c r="IA1006" s="28"/>
      <c r="IB1006" s="28"/>
      <c r="IC1006" s="28"/>
      <c r="ID1006" s="28"/>
      <c r="IE1006" s="28"/>
      <c r="IF1006" s="28"/>
      <c r="IG1006" s="28"/>
      <c r="IH1006" s="28"/>
      <c r="II1006" s="28"/>
      <c r="IJ1006" s="28"/>
      <c r="IK1006" s="28"/>
      <c r="IL1006" s="28"/>
      <c r="IM1006" s="28"/>
      <c r="IN1006" s="28"/>
      <c r="IO1006" s="28"/>
      <c r="IP1006" s="28"/>
      <c r="IQ1006" s="28"/>
      <c r="IR1006" s="28"/>
    </row>
    <row r="1007" spans="2:252" x14ac:dyDescent="0.25">
      <c r="B1007" s="28"/>
      <c r="C1007" s="28"/>
      <c r="D1007" s="28"/>
      <c r="E1007" s="28"/>
      <c r="F1007" s="28"/>
      <c r="G1007" s="28"/>
      <c r="H1007" s="28"/>
      <c r="K1007" s="28"/>
      <c r="L1007" s="28"/>
      <c r="M1007" s="28"/>
      <c r="N1007" s="28"/>
      <c r="O1007" s="28"/>
      <c r="P1007" s="28"/>
      <c r="Q1007" s="28"/>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c r="DN1007" s="28"/>
      <c r="DO1007" s="28"/>
      <c r="DP1007" s="28"/>
      <c r="DQ1007" s="28"/>
      <c r="DR1007" s="28"/>
      <c r="DS1007" s="28"/>
      <c r="DT1007" s="28"/>
      <c r="DU1007" s="28"/>
      <c r="DV1007" s="28"/>
      <c r="DW1007" s="28"/>
      <c r="DX1007" s="28"/>
      <c r="DY1007" s="28"/>
      <c r="DZ1007" s="28"/>
      <c r="EA1007" s="28"/>
      <c r="EB1007" s="28"/>
      <c r="EC1007" s="28"/>
      <c r="ED1007" s="28"/>
      <c r="EE1007" s="28"/>
      <c r="EF1007" s="28"/>
      <c r="EG1007" s="28"/>
      <c r="EH1007" s="28"/>
      <c r="EI1007" s="28"/>
      <c r="EJ1007" s="28"/>
      <c r="EK1007" s="28"/>
      <c r="EL1007" s="28"/>
      <c r="EM1007" s="28"/>
      <c r="EN1007" s="28"/>
      <c r="EO1007" s="28"/>
      <c r="EP1007" s="28"/>
      <c r="EQ1007" s="28"/>
      <c r="ER1007" s="28"/>
      <c r="ES1007" s="28"/>
      <c r="ET1007" s="28"/>
      <c r="EU1007" s="28"/>
      <c r="EV1007" s="28"/>
      <c r="EW1007" s="28"/>
      <c r="EX1007" s="28"/>
      <c r="EY1007" s="28"/>
      <c r="EZ1007" s="28"/>
      <c r="FA1007" s="28"/>
      <c r="FB1007" s="28"/>
      <c r="FC1007" s="28"/>
      <c r="FD1007" s="28"/>
      <c r="FE1007" s="28"/>
      <c r="FF1007" s="28"/>
      <c r="FG1007" s="28"/>
      <c r="FH1007" s="28"/>
      <c r="FI1007" s="28"/>
      <c r="FJ1007" s="28"/>
      <c r="FK1007" s="28"/>
      <c r="FL1007" s="28"/>
      <c r="FM1007" s="28"/>
      <c r="FN1007" s="28"/>
      <c r="FO1007" s="28"/>
      <c r="FP1007" s="28"/>
      <c r="FQ1007" s="28"/>
      <c r="FR1007" s="28"/>
      <c r="FS1007" s="28"/>
      <c r="FT1007" s="28"/>
      <c r="FU1007" s="28"/>
      <c r="FV1007" s="28"/>
      <c r="FW1007" s="28"/>
      <c r="FX1007" s="28"/>
      <c r="FY1007" s="28"/>
      <c r="FZ1007" s="28"/>
      <c r="GA1007" s="28"/>
      <c r="GB1007" s="28"/>
      <c r="GC1007" s="28"/>
      <c r="GD1007" s="28"/>
      <c r="GE1007" s="28"/>
      <c r="GF1007" s="28"/>
      <c r="GG1007" s="28"/>
      <c r="GH1007" s="28"/>
      <c r="GI1007" s="28"/>
      <c r="GJ1007" s="28"/>
      <c r="GK1007" s="28"/>
      <c r="GL1007" s="28"/>
      <c r="GM1007" s="28"/>
      <c r="GN1007" s="28"/>
      <c r="GO1007" s="28"/>
      <c r="GP1007" s="28"/>
      <c r="GQ1007" s="28"/>
      <c r="GR1007" s="28"/>
      <c r="GS1007" s="28"/>
      <c r="GT1007" s="28"/>
      <c r="GU1007" s="28"/>
      <c r="GV1007" s="28"/>
      <c r="GW1007" s="28"/>
      <c r="GX1007" s="28"/>
      <c r="GY1007" s="28"/>
      <c r="GZ1007" s="28"/>
      <c r="HA1007" s="28"/>
      <c r="HB1007" s="28"/>
      <c r="HC1007" s="28"/>
      <c r="HD1007" s="28"/>
      <c r="HE1007" s="28"/>
      <c r="HF1007" s="28"/>
      <c r="HG1007" s="28"/>
      <c r="HH1007" s="28"/>
      <c r="HI1007" s="28"/>
      <c r="HJ1007" s="28"/>
      <c r="HK1007" s="28"/>
      <c r="HL1007" s="28"/>
      <c r="HM1007" s="28"/>
      <c r="HN1007" s="28"/>
      <c r="HO1007" s="28"/>
      <c r="HP1007" s="28"/>
      <c r="HQ1007" s="28"/>
      <c r="HR1007" s="28"/>
      <c r="HS1007" s="28"/>
      <c r="HT1007" s="28"/>
      <c r="HU1007" s="28"/>
      <c r="HV1007" s="28"/>
      <c r="HW1007" s="28"/>
      <c r="HX1007" s="28"/>
      <c r="HY1007" s="28"/>
      <c r="HZ1007" s="28"/>
      <c r="IA1007" s="28"/>
      <c r="IB1007" s="28"/>
      <c r="IC1007" s="28"/>
      <c r="ID1007" s="28"/>
      <c r="IE1007" s="28"/>
      <c r="IF1007" s="28"/>
      <c r="IG1007" s="28"/>
      <c r="IH1007" s="28"/>
      <c r="II1007" s="28"/>
      <c r="IJ1007" s="28"/>
      <c r="IK1007" s="28"/>
      <c r="IL1007" s="28"/>
      <c r="IM1007" s="28"/>
      <c r="IN1007" s="28"/>
      <c r="IO1007" s="28"/>
      <c r="IP1007" s="28"/>
      <c r="IQ1007" s="28"/>
      <c r="IR1007" s="28"/>
    </row>
    <row r="1008" spans="2:252" x14ac:dyDescent="0.25">
      <c r="B1008" s="28"/>
      <c r="C1008" s="28"/>
      <c r="D1008" s="28"/>
      <c r="E1008" s="28"/>
      <c r="F1008" s="28"/>
      <c r="G1008" s="28"/>
      <c r="H1008" s="28"/>
      <c r="K1008" s="28"/>
      <c r="L1008" s="28"/>
      <c r="M1008" s="28"/>
      <c r="N1008" s="28"/>
      <c r="O1008" s="28"/>
      <c r="P1008" s="28"/>
      <c r="Q1008" s="28"/>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c r="DN1008" s="28"/>
      <c r="DO1008" s="28"/>
      <c r="DP1008" s="28"/>
      <c r="DQ1008" s="28"/>
      <c r="DR1008" s="28"/>
      <c r="DS1008" s="28"/>
      <c r="DT1008" s="28"/>
      <c r="DU1008" s="28"/>
      <c r="DV1008" s="28"/>
      <c r="DW1008" s="28"/>
      <c r="DX1008" s="28"/>
      <c r="DY1008" s="28"/>
      <c r="DZ1008" s="28"/>
      <c r="EA1008" s="28"/>
      <c r="EB1008" s="28"/>
      <c r="EC1008" s="28"/>
      <c r="ED1008" s="28"/>
      <c r="EE1008" s="28"/>
      <c r="EF1008" s="28"/>
      <c r="EG1008" s="28"/>
      <c r="EH1008" s="28"/>
      <c r="EI1008" s="28"/>
      <c r="EJ1008" s="28"/>
      <c r="EK1008" s="28"/>
      <c r="EL1008" s="28"/>
      <c r="EM1008" s="28"/>
      <c r="EN1008" s="28"/>
      <c r="EO1008" s="28"/>
      <c r="EP1008" s="28"/>
      <c r="EQ1008" s="28"/>
      <c r="ER1008" s="28"/>
      <c r="ES1008" s="28"/>
      <c r="ET1008" s="28"/>
      <c r="EU1008" s="28"/>
      <c r="EV1008" s="28"/>
      <c r="EW1008" s="28"/>
      <c r="EX1008" s="28"/>
      <c r="EY1008" s="28"/>
      <c r="EZ1008" s="28"/>
      <c r="FA1008" s="28"/>
      <c r="FB1008" s="28"/>
      <c r="FC1008" s="28"/>
      <c r="FD1008" s="28"/>
      <c r="FE1008" s="28"/>
      <c r="FF1008" s="28"/>
      <c r="FG1008" s="28"/>
      <c r="FH1008" s="28"/>
      <c r="FI1008" s="28"/>
      <c r="FJ1008" s="28"/>
      <c r="FK1008" s="28"/>
      <c r="FL1008" s="28"/>
      <c r="FM1008" s="28"/>
      <c r="FN1008" s="28"/>
      <c r="FO1008" s="28"/>
      <c r="FP1008" s="28"/>
      <c r="FQ1008" s="28"/>
      <c r="FR1008" s="28"/>
      <c r="FS1008" s="28"/>
      <c r="FT1008" s="28"/>
      <c r="FU1008" s="28"/>
      <c r="FV1008" s="28"/>
      <c r="FW1008" s="28"/>
      <c r="FX1008" s="28"/>
      <c r="FY1008" s="28"/>
      <c r="FZ1008" s="28"/>
      <c r="GA1008" s="28"/>
      <c r="GB1008" s="28"/>
      <c r="GC1008" s="28"/>
      <c r="GD1008" s="28"/>
      <c r="GE1008" s="28"/>
      <c r="GF1008" s="28"/>
      <c r="GG1008" s="28"/>
      <c r="GH1008" s="28"/>
      <c r="GI1008" s="28"/>
      <c r="GJ1008" s="28"/>
      <c r="GK1008" s="28"/>
      <c r="GL1008" s="28"/>
      <c r="GM1008" s="28"/>
      <c r="GN1008" s="28"/>
      <c r="GO1008" s="28"/>
      <c r="GP1008" s="28"/>
      <c r="GQ1008" s="28"/>
      <c r="GR1008" s="28"/>
      <c r="GS1008" s="28"/>
      <c r="GT1008" s="28"/>
      <c r="GU1008" s="28"/>
      <c r="GV1008" s="28"/>
      <c r="GW1008" s="28"/>
      <c r="GX1008" s="28"/>
      <c r="GY1008" s="28"/>
      <c r="GZ1008" s="28"/>
      <c r="HA1008" s="28"/>
      <c r="HB1008" s="28"/>
      <c r="HC1008" s="28"/>
      <c r="HD1008" s="28"/>
      <c r="HE1008" s="28"/>
      <c r="HF1008" s="28"/>
      <c r="HG1008" s="28"/>
      <c r="HH1008" s="28"/>
      <c r="HI1008" s="28"/>
      <c r="HJ1008" s="28"/>
      <c r="HK1008" s="28"/>
      <c r="HL1008" s="28"/>
      <c r="HM1008" s="28"/>
      <c r="HN1008" s="28"/>
      <c r="HO1008" s="28"/>
      <c r="HP1008" s="28"/>
      <c r="HQ1008" s="28"/>
      <c r="HR1008" s="28"/>
      <c r="HS1008" s="28"/>
      <c r="HT1008" s="28"/>
      <c r="HU1008" s="28"/>
      <c r="HV1008" s="28"/>
      <c r="HW1008" s="28"/>
      <c r="HX1008" s="28"/>
      <c r="HY1008" s="28"/>
      <c r="HZ1008" s="28"/>
      <c r="IA1008" s="28"/>
      <c r="IB1008" s="28"/>
      <c r="IC1008" s="28"/>
      <c r="ID1008" s="28"/>
      <c r="IE1008" s="28"/>
      <c r="IF1008" s="28"/>
      <c r="IG1008" s="28"/>
      <c r="IH1008" s="28"/>
      <c r="II1008" s="28"/>
      <c r="IJ1008" s="28"/>
      <c r="IK1008" s="28"/>
      <c r="IL1008" s="28"/>
      <c r="IM1008" s="28"/>
      <c r="IN1008" s="28"/>
      <c r="IO1008" s="28"/>
      <c r="IP1008" s="28"/>
      <c r="IQ1008" s="28"/>
      <c r="IR1008" s="28"/>
    </row>
    <row r="1009" spans="2:252" x14ac:dyDescent="0.25">
      <c r="B1009" s="28"/>
      <c r="C1009" s="28"/>
      <c r="D1009" s="28"/>
      <c r="E1009" s="28"/>
      <c r="F1009" s="28"/>
      <c r="G1009" s="28"/>
      <c r="H1009" s="28"/>
      <c r="K1009" s="28"/>
      <c r="L1009" s="28"/>
      <c r="M1009" s="28"/>
      <c r="N1009" s="28"/>
      <c r="O1009" s="28"/>
      <c r="P1009" s="28"/>
      <c r="Q1009" s="28"/>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c r="DN1009" s="28"/>
      <c r="DO1009" s="28"/>
      <c r="DP1009" s="28"/>
      <c r="DQ1009" s="28"/>
      <c r="DR1009" s="28"/>
      <c r="DS1009" s="28"/>
      <c r="DT1009" s="28"/>
      <c r="DU1009" s="28"/>
      <c r="DV1009" s="28"/>
      <c r="DW1009" s="28"/>
      <c r="DX1009" s="28"/>
      <c r="DY1009" s="28"/>
      <c r="DZ1009" s="28"/>
      <c r="EA1009" s="28"/>
      <c r="EB1009" s="28"/>
      <c r="EC1009" s="28"/>
      <c r="ED1009" s="28"/>
      <c r="EE1009" s="28"/>
      <c r="EF1009" s="28"/>
      <c r="EG1009" s="28"/>
      <c r="EH1009" s="28"/>
      <c r="EI1009" s="28"/>
      <c r="EJ1009" s="28"/>
      <c r="EK1009" s="28"/>
      <c r="EL1009" s="28"/>
      <c r="EM1009" s="28"/>
      <c r="EN1009" s="28"/>
      <c r="EO1009" s="28"/>
      <c r="EP1009" s="28"/>
      <c r="EQ1009" s="28"/>
      <c r="ER1009" s="28"/>
      <c r="ES1009" s="28"/>
      <c r="ET1009" s="28"/>
      <c r="EU1009" s="28"/>
      <c r="EV1009" s="28"/>
      <c r="EW1009" s="28"/>
      <c r="EX1009" s="28"/>
      <c r="EY1009" s="28"/>
      <c r="EZ1009" s="28"/>
      <c r="FA1009" s="28"/>
      <c r="FB1009" s="28"/>
      <c r="FC1009" s="28"/>
      <c r="FD1009" s="28"/>
      <c r="FE1009" s="28"/>
      <c r="FF1009" s="28"/>
      <c r="FG1009" s="28"/>
      <c r="FH1009" s="28"/>
      <c r="FI1009" s="28"/>
      <c r="FJ1009" s="28"/>
      <c r="FK1009" s="28"/>
      <c r="FL1009" s="28"/>
      <c r="FM1009" s="28"/>
      <c r="FN1009" s="28"/>
      <c r="FO1009" s="28"/>
      <c r="FP1009" s="28"/>
      <c r="FQ1009" s="28"/>
      <c r="FR1009" s="28"/>
      <c r="FS1009" s="28"/>
      <c r="FT1009" s="28"/>
      <c r="FU1009" s="28"/>
      <c r="FV1009" s="28"/>
      <c r="FW1009" s="28"/>
      <c r="FX1009" s="28"/>
      <c r="FY1009" s="28"/>
      <c r="FZ1009" s="28"/>
      <c r="GA1009" s="28"/>
      <c r="GB1009" s="28"/>
      <c r="GC1009" s="28"/>
      <c r="GD1009" s="28"/>
      <c r="GE1009" s="28"/>
      <c r="GF1009" s="28"/>
      <c r="GG1009" s="28"/>
      <c r="GH1009" s="28"/>
      <c r="GI1009" s="28"/>
      <c r="GJ1009" s="28"/>
      <c r="GK1009" s="28"/>
      <c r="GL1009" s="28"/>
      <c r="GM1009" s="28"/>
      <c r="GN1009" s="28"/>
      <c r="GO1009" s="28"/>
      <c r="GP1009" s="28"/>
      <c r="GQ1009" s="28"/>
      <c r="GR1009" s="28"/>
      <c r="GS1009" s="28"/>
      <c r="GT1009" s="28"/>
      <c r="GU1009" s="28"/>
      <c r="GV1009" s="28"/>
      <c r="GW1009" s="28"/>
      <c r="GX1009" s="28"/>
      <c r="GY1009" s="28"/>
      <c r="GZ1009" s="28"/>
      <c r="HA1009" s="28"/>
      <c r="HB1009" s="28"/>
      <c r="HC1009" s="28"/>
      <c r="HD1009" s="28"/>
      <c r="HE1009" s="28"/>
      <c r="HF1009" s="28"/>
      <c r="HG1009" s="28"/>
      <c r="HH1009" s="28"/>
      <c r="HI1009" s="28"/>
      <c r="HJ1009" s="28"/>
      <c r="HK1009" s="28"/>
      <c r="HL1009" s="28"/>
      <c r="HM1009" s="28"/>
      <c r="HN1009" s="28"/>
      <c r="HO1009" s="28"/>
      <c r="HP1009" s="28"/>
      <c r="HQ1009" s="28"/>
      <c r="HR1009" s="28"/>
      <c r="HS1009" s="28"/>
      <c r="HT1009" s="28"/>
      <c r="HU1009" s="28"/>
      <c r="HV1009" s="28"/>
      <c r="HW1009" s="28"/>
      <c r="HX1009" s="28"/>
      <c r="HY1009" s="28"/>
      <c r="HZ1009" s="28"/>
      <c r="IA1009" s="28"/>
      <c r="IB1009" s="28"/>
      <c r="IC1009" s="28"/>
      <c r="ID1009" s="28"/>
      <c r="IE1009" s="28"/>
      <c r="IF1009" s="28"/>
      <c r="IG1009" s="28"/>
      <c r="IH1009" s="28"/>
      <c r="II1009" s="28"/>
      <c r="IJ1009" s="28"/>
      <c r="IK1009" s="28"/>
      <c r="IL1009" s="28"/>
      <c r="IM1009" s="28"/>
      <c r="IN1009" s="28"/>
      <c r="IO1009" s="28"/>
      <c r="IP1009" s="28"/>
      <c r="IQ1009" s="28"/>
      <c r="IR1009" s="28"/>
    </row>
    <row r="1010" spans="2:252" x14ac:dyDescent="0.25">
      <c r="B1010" s="28"/>
      <c r="C1010" s="28"/>
      <c r="D1010" s="28"/>
      <c r="E1010" s="28"/>
      <c r="F1010" s="28"/>
      <c r="G1010" s="28"/>
      <c r="H1010" s="28"/>
      <c r="K1010" s="28"/>
      <c r="L1010" s="28"/>
      <c r="M1010" s="28"/>
      <c r="N1010" s="28"/>
      <c r="O1010" s="28"/>
      <c r="P1010" s="28"/>
      <c r="Q1010" s="28"/>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c r="DN1010" s="28"/>
      <c r="DO1010" s="28"/>
      <c r="DP1010" s="28"/>
      <c r="DQ1010" s="28"/>
      <c r="DR1010" s="28"/>
      <c r="DS1010" s="28"/>
      <c r="DT1010" s="28"/>
      <c r="DU1010" s="28"/>
      <c r="DV1010" s="28"/>
      <c r="DW1010" s="28"/>
      <c r="DX1010" s="28"/>
      <c r="DY1010" s="28"/>
      <c r="DZ1010" s="28"/>
      <c r="EA1010" s="28"/>
      <c r="EB1010" s="28"/>
      <c r="EC1010" s="28"/>
      <c r="ED1010" s="28"/>
      <c r="EE1010" s="28"/>
      <c r="EF1010" s="28"/>
      <c r="EG1010" s="28"/>
      <c r="EH1010" s="28"/>
      <c r="EI1010" s="28"/>
      <c r="EJ1010" s="28"/>
      <c r="EK1010" s="28"/>
      <c r="EL1010" s="28"/>
      <c r="EM1010" s="28"/>
      <c r="EN1010" s="28"/>
      <c r="EO1010" s="28"/>
      <c r="EP1010" s="28"/>
      <c r="EQ1010" s="28"/>
      <c r="ER1010" s="28"/>
      <c r="ES1010" s="28"/>
      <c r="ET1010" s="28"/>
      <c r="EU1010" s="28"/>
      <c r="EV1010" s="28"/>
      <c r="EW1010" s="28"/>
      <c r="EX1010" s="28"/>
      <c r="EY1010" s="28"/>
      <c r="EZ1010" s="28"/>
      <c r="FA1010" s="28"/>
      <c r="FB1010" s="28"/>
      <c r="FC1010" s="28"/>
      <c r="FD1010" s="28"/>
      <c r="FE1010" s="28"/>
      <c r="FF1010" s="28"/>
      <c r="FG1010" s="28"/>
      <c r="FH1010" s="28"/>
      <c r="FI1010" s="28"/>
      <c r="FJ1010" s="28"/>
      <c r="FK1010" s="28"/>
      <c r="FL1010" s="28"/>
      <c r="FM1010" s="28"/>
      <c r="FN1010" s="28"/>
      <c r="FO1010" s="28"/>
      <c r="FP1010" s="28"/>
      <c r="FQ1010" s="28"/>
      <c r="FR1010" s="28"/>
      <c r="FS1010" s="28"/>
      <c r="FT1010" s="28"/>
      <c r="FU1010" s="28"/>
      <c r="FV1010" s="28"/>
      <c r="FW1010" s="28"/>
      <c r="FX1010" s="28"/>
      <c r="FY1010" s="28"/>
      <c r="FZ1010" s="28"/>
      <c r="GA1010" s="28"/>
      <c r="GB1010" s="28"/>
      <c r="GC1010" s="28"/>
      <c r="GD1010" s="28"/>
      <c r="GE1010" s="28"/>
      <c r="GF1010" s="28"/>
      <c r="GG1010" s="28"/>
      <c r="GH1010" s="28"/>
      <c r="GI1010" s="28"/>
      <c r="GJ1010" s="28"/>
      <c r="GK1010" s="28"/>
      <c r="GL1010" s="28"/>
      <c r="GM1010" s="28"/>
      <c r="GN1010" s="28"/>
      <c r="GO1010" s="28"/>
      <c r="GP1010" s="28"/>
      <c r="GQ1010" s="28"/>
      <c r="GR1010" s="28"/>
      <c r="GS1010" s="28"/>
      <c r="GT1010" s="28"/>
      <c r="GU1010" s="28"/>
      <c r="GV1010" s="28"/>
      <c r="GW1010" s="28"/>
      <c r="GX1010" s="28"/>
      <c r="GY1010" s="28"/>
      <c r="GZ1010" s="28"/>
      <c r="HA1010" s="28"/>
      <c r="HB1010" s="28"/>
      <c r="HC1010" s="28"/>
      <c r="HD1010" s="28"/>
      <c r="HE1010" s="28"/>
      <c r="HF1010" s="28"/>
      <c r="HG1010" s="28"/>
      <c r="HH1010" s="28"/>
      <c r="HI1010" s="28"/>
      <c r="HJ1010" s="28"/>
      <c r="HK1010" s="28"/>
      <c r="HL1010" s="28"/>
      <c r="HM1010" s="28"/>
      <c r="HN1010" s="28"/>
      <c r="HO1010" s="28"/>
      <c r="HP1010" s="28"/>
      <c r="HQ1010" s="28"/>
      <c r="HR1010" s="28"/>
      <c r="HS1010" s="28"/>
      <c r="HT1010" s="28"/>
      <c r="HU1010" s="28"/>
      <c r="HV1010" s="28"/>
      <c r="HW1010" s="28"/>
      <c r="HX1010" s="28"/>
      <c r="HY1010" s="28"/>
      <c r="HZ1010" s="28"/>
      <c r="IA1010" s="28"/>
      <c r="IB1010" s="28"/>
      <c r="IC1010" s="28"/>
      <c r="ID1010" s="28"/>
      <c r="IE1010" s="28"/>
      <c r="IF1010" s="28"/>
      <c r="IG1010" s="28"/>
      <c r="IH1010" s="28"/>
      <c r="II1010" s="28"/>
      <c r="IJ1010" s="28"/>
      <c r="IK1010" s="28"/>
      <c r="IL1010" s="28"/>
      <c r="IM1010" s="28"/>
      <c r="IN1010" s="28"/>
      <c r="IO1010" s="28"/>
      <c r="IP1010" s="28"/>
      <c r="IQ1010" s="28"/>
      <c r="IR1010" s="28"/>
    </row>
    <row r="1011" spans="2:252" x14ac:dyDescent="0.25">
      <c r="B1011" s="28"/>
      <c r="C1011" s="28"/>
      <c r="D1011" s="28"/>
      <c r="E1011" s="28"/>
      <c r="F1011" s="28"/>
      <c r="G1011" s="28"/>
      <c r="H1011" s="28"/>
      <c r="K1011" s="28"/>
      <c r="L1011" s="28"/>
      <c r="M1011" s="28"/>
      <c r="N1011" s="28"/>
      <c r="O1011" s="28"/>
      <c r="P1011" s="28"/>
      <c r="Q1011" s="28"/>
      <c r="R1011" s="28"/>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c r="DN1011" s="28"/>
      <c r="DO1011" s="28"/>
      <c r="DP1011" s="28"/>
      <c r="DQ1011" s="28"/>
      <c r="DR1011" s="28"/>
      <c r="DS1011" s="28"/>
      <c r="DT1011" s="28"/>
      <c r="DU1011" s="28"/>
      <c r="DV1011" s="28"/>
      <c r="DW1011" s="28"/>
      <c r="DX1011" s="28"/>
      <c r="DY1011" s="28"/>
      <c r="DZ1011" s="28"/>
      <c r="EA1011" s="28"/>
      <c r="EB1011" s="28"/>
      <c r="EC1011" s="28"/>
      <c r="ED1011" s="28"/>
      <c r="EE1011" s="28"/>
      <c r="EF1011" s="28"/>
      <c r="EG1011" s="28"/>
      <c r="EH1011" s="28"/>
      <c r="EI1011" s="28"/>
      <c r="EJ1011" s="28"/>
      <c r="EK1011" s="28"/>
      <c r="EL1011" s="28"/>
      <c r="EM1011" s="28"/>
      <c r="EN1011" s="28"/>
      <c r="EO1011" s="28"/>
      <c r="EP1011" s="28"/>
      <c r="EQ1011" s="28"/>
      <c r="ER1011" s="28"/>
      <c r="ES1011" s="28"/>
      <c r="ET1011" s="28"/>
      <c r="EU1011" s="28"/>
      <c r="EV1011" s="28"/>
      <c r="EW1011" s="28"/>
      <c r="EX1011" s="28"/>
      <c r="EY1011" s="28"/>
      <c r="EZ1011" s="28"/>
      <c r="FA1011" s="28"/>
      <c r="FB1011" s="28"/>
      <c r="FC1011" s="28"/>
      <c r="FD1011" s="28"/>
      <c r="FE1011" s="28"/>
      <c r="FF1011" s="28"/>
      <c r="FG1011" s="28"/>
      <c r="FH1011" s="28"/>
      <c r="FI1011" s="28"/>
      <c r="FJ1011" s="28"/>
      <c r="FK1011" s="28"/>
      <c r="FL1011" s="28"/>
      <c r="FM1011" s="28"/>
      <c r="FN1011" s="28"/>
      <c r="FO1011" s="28"/>
      <c r="FP1011" s="28"/>
      <c r="FQ1011" s="28"/>
      <c r="FR1011" s="28"/>
      <c r="FS1011" s="28"/>
      <c r="FT1011" s="28"/>
      <c r="FU1011" s="28"/>
      <c r="FV1011" s="28"/>
      <c r="FW1011" s="28"/>
      <c r="FX1011" s="28"/>
      <c r="FY1011" s="28"/>
      <c r="FZ1011" s="28"/>
      <c r="GA1011" s="28"/>
      <c r="GB1011" s="28"/>
      <c r="GC1011" s="28"/>
      <c r="GD1011" s="28"/>
      <c r="GE1011" s="28"/>
      <c r="GF1011" s="28"/>
      <c r="GG1011" s="28"/>
      <c r="GH1011" s="28"/>
      <c r="GI1011" s="28"/>
      <c r="GJ1011" s="28"/>
      <c r="GK1011" s="28"/>
      <c r="GL1011" s="28"/>
      <c r="GM1011" s="28"/>
      <c r="GN1011" s="28"/>
      <c r="GO1011" s="28"/>
      <c r="GP1011" s="28"/>
      <c r="GQ1011" s="28"/>
      <c r="GR1011" s="28"/>
      <c r="GS1011" s="28"/>
      <c r="GT1011" s="28"/>
      <c r="GU1011" s="28"/>
      <c r="GV1011" s="28"/>
      <c r="GW1011" s="28"/>
      <c r="GX1011" s="28"/>
      <c r="GY1011" s="28"/>
      <c r="GZ1011" s="28"/>
      <c r="HA1011" s="28"/>
      <c r="HB1011" s="28"/>
      <c r="HC1011" s="28"/>
      <c r="HD1011" s="28"/>
      <c r="HE1011" s="28"/>
      <c r="HF1011" s="28"/>
      <c r="HG1011" s="28"/>
      <c r="HH1011" s="28"/>
      <c r="HI1011" s="28"/>
      <c r="HJ1011" s="28"/>
      <c r="HK1011" s="28"/>
      <c r="HL1011" s="28"/>
      <c r="HM1011" s="28"/>
      <c r="HN1011" s="28"/>
      <c r="HO1011" s="28"/>
      <c r="HP1011" s="28"/>
      <c r="HQ1011" s="28"/>
      <c r="HR1011" s="28"/>
      <c r="HS1011" s="28"/>
      <c r="HT1011" s="28"/>
      <c r="HU1011" s="28"/>
      <c r="HV1011" s="28"/>
      <c r="HW1011" s="28"/>
      <c r="HX1011" s="28"/>
      <c r="HY1011" s="28"/>
      <c r="HZ1011" s="28"/>
      <c r="IA1011" s="28"/>
      <c r="IB1011" s="28"/>
      <c r="IC1011" s="28"/>
      <c r="ID1011" s="28"/>
      <c r="IE1011" s="28"/>
      <c r="IF1011" s="28"/>
      <c r="IG1011" s="28"/>
      <c r="IH1011" s="28"/>
      <c r="II1011" s="28"/>
      <c r="IJ1011" s="28"/>
      <c r="IK1011" s="28"/>
      <c r="IL1011" s="28"/>
      <c r="IM1011" s="28"/>
      <c r="IN1011" s="28"/>
      <c r="IO1011" s="28"/>
      <c r="IP1011" s="28"/>
      <c r="IQ1011" s="28"/>
      <c r="IR1011" s="28"/>
    </row>
    <row r="1012" spans="2:252" x14ac:dyDescent="0.25">
      <c r="B1012" s="28"/>
      <c r="C1012" s="28"/>
      <c r="D1012" s="28"/>
      <c r="E1012" s="28"/>
      <c r="F1012" s="28"/>
      <c r="G1012" s="28"/>
      <c r="H1012" s="28"/>
      <c r="K1012" s="28"/>
      <c r="L1012" s="28"/>
      <c r="M1012" s="28"/>
      <c r="N1012" s="28"/>
      <c r="O1012" s="28"/>
      <c r="P1012" s="28"/>
      <c r="Q1012" s="28"/>
      <c r="R1012" s="28"/>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c r="DN1012" s="28"/>
      <c r="DO1012" s="28"/>
      <c r="DP1012" s="28"/>
      <c r="DQ1012" s="28"/>
      <c r="DR1012" s="28"/>
      <c r="DS1012" s="28"/>
      <c r="DT1012" s="28"/>
      <c r="DU1012" s="28"/>
      <c r="DV1012" s="28"/>
      <c r="DW1012" s="28"/>
      <c r="DX1012" s="28"/>
      <c r="DY1012" s="28"/>
      <c r="DZ1012" s="28"/>
      <c r="EA1012" s="28"/>
      <c r="EB1012" s="28"/>
      <c r="EC1012" s="28"/>
      <c r="ED1012" s="28"/>
      <c r="EE1012" s="28"/>
      <c r="EF1012" s="28"/>
      <c r="EG1012" s="28"/>
      <c r="EH1012" s="28"/>
      <c r="EI1012" s="28"/>
      <c r="EJ1012" s="28"/>
      <c r="EK1012" s="28"/>
      <c r="EL1012" s="28"/>
      <c r="EM1012" s="28"/>
      <c r="EN1012" s="28"/>
      <c r="EO1012" s="28"/>
      <c r="EP1012" s="28"/>
      <c r="EQ1012" s="28"/>
      <c r="ER1012" s="28"/>
      <c r="ES1012" s="28"/>
      <c r="ET1012" s="28"/>
      <c r="EU1012" s="28"/>
      <c r="EV1012" s="28"/>
      <c r="EW1012" s="28"/>
      <c r="EX1012" s="28"/>
      <c r="EY1012" s="28"/>
      <c r="EZ1012" s="28"/>
      <c r="FA1012" s="28"/>
      <c r="FB1012" s="28"/>
      <c r="FC1012" s="28"/>
      <c r="FD1012" s="28"/>
      <c r="FE1012" s="28"/>
      <c r="FF1012" s="28"/>
      <c r="FG1012" s="28"/>
      <c r="FH1012" s="28"/>
      <c r="FI1012" s="28"/>
      <c r="FJ1012" s="28"/>
      <c r="FK1012" s="28"/>
      <c r="FL1012" s="28"/>
      <c r="FM1012" s="28"/>
      <c r="FN1012" s="28"/>
      <c r="FO1012" s="28"/>
      <c r="FP1012" s="28"/>
      <c r="FQ1012" s="28"/>
      <c r="FR1012" s="28"/>
      <c r="FS1012" s="28"/>
      <c r="FT1012" s="28"/>
      <c r="FU1012" s="28"/>
      <c r="FV1012" s="28"/>
      <c r="FW1012" s="28"/>
      <c r="FX1012" s="28"/>
      <c r="FY1012" s="28"/>
      <c r="FZ1012" s="28"/>
      <c r="GA1012" s="28"/>
      <c r="GB1012" s="28"/>
      <c r="GC1012" s="28"/>
      <c r="GD1012" s="28"/>
      <c r="GE1012" s="28"/>
      <c r="GF1012" s="28"/>
      <c r="GG1012" s="28"/>
      <c r="GH1012" s="28"/>
      <c r="GI1012" s="28"/>
      <c r="GJ1012" s="28"/>
      <c r="GK1012" s="28"/>
      <c r="GL1012" s="28"/>
      <c r="GM1012" s="28"/>
      <c r="GN1012" s="28"/>
      <c r="GO1012" s="28"/>
      <c r="GP1012" s="28"/>
      <c r="GQ1012" s="28"/>
      <c r="GR1012" s="28"/>
      <c r="GS1012" s="28"/>
      <c r="GT1012" s="28"/>
      <c r="GU1012" s="28"/>
      <c r="GV1012" s="28"/>
      <c r="GW1012" s="28"/>
      <c r="GX1012" s="28"/>
      <c r="GY1012" s="28"/>
      <c r="GZ1012" s="28"/>
      <c r="HA1012" s="28"/>
      <c r="HB1012" s="28"/>
      <c r="HC1012" s="28"/>
      <c r="HD1012" s="28"/>
      <c r="HE1012" s="28"/>
      <c r="HF1012" s="28"/>
      <c r="HG1012" s="28"/>
      <c r="HH1012" s="28"/>
      <c r="HI1012" s="28"/>
      <c r="HJ1012" s="28"/>
      <c r="HK1012" s="28"/>
      <c r="HL1012" s="28"/>
      <c r="HM1012" s="28"/>
      <c r="HN1012" s="28"/>
      <c r="HO1012" s="28"/>
      <c r="HP1012" s="28"/>
      <c r="HQ1012" s="28"/>
      <c r="HR1012" s="28"/>
      <c r="HS1012" s="28"/>
      <c r="HT1012" s="28"/>
      <c r="HU1012" s="28"/>
      <c r="HV1012" s="28"/>
      <c r="HW1012" s="28"/>
      <c r="HX1012" s="28"/>
      <c r="HY1012" s="28"/>
      <c r="HZ1012" s="28"/>
      <c r="IA1012" s="28"/>
      <c r="IB1012" s="28"/>
      <c r="IC1012" s="28"/>
      <c r="ID1012" s="28"/>
      <c r="IE1012" s="28"/>
      <c r="IF1012" s="28"/>
      <c r="IG1012" s="28"/>
      <c r="IH1012" s="28"/>
      <c r="II1012" s="28"/>
      <c r="IJ1012" s="28"/>
      <c r="IK1012" s="28"/>
      <c r="IL1012" s="28"/>
      <c r="IM1012" s="28"/>
      <c r="IN1012" s="28"/>
      <c r="IO1012" s="28"/>
      <c r="IP1012" s="28"/>
      <c r="IQ1012" s="28"/>
      <c r="IR1012" s="28"/>
    </row>
    <row r="1013" spans="2:252" x14ac:dyDescent="0.25">
      <c r="B1013" s="28"/>
      <c r="C1013" s="28"/>
      <c r="D1013" s="28"/>
      <c r="E1013" s="28"/>
      <c r="F1013" s="28"/>
      <c r="G1013" s="28"/>
      <c r="H1013" s="28"/>
      <c r="K1013" s="28"/>
      <c r="L1013" s="28"/>
      <c r="M1013" s="28"/>
      <c r="N1013" s="28"/>
      <c r="O1013" s="28"/>
      <c r="P1013" s="28"/>
      <c r="Q1013" s="28"/>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c r="DN1013" s="28"/>
      <c r="DO1013" s="28"/>
      <c r="DP1013" s="28"/>
      <c r="DQ1013" s="28"/>
      <c r="DR1013" s="28"/>
      <c r="DS1013" s="28"/>
      <c r="DT1013" s="28"/>
      <c r="DU1013" s="28"/>
      <c r="DV1013" s="28"/>
      <c r="DW1013" s="28"/>
      <c r="DX1013" s="28"/>
      <c r="DY1013" s="28"/>
      <c r="DZ1013" s="28"/>
      <c r="EA1013" s="28"/>
      <c r="EB1013" s="28"/>
      <c r="EC1013" s="28"/>
      <c r="ED1013" s="28"/>
      <c r="EE1013" s="28"/>
      <c r="EF1013" s="28"/>
      <c r="EG1013" s="28"/>
      <c r="EH1013" s="28"/>
      <c r="EI1013" s="28"/>
      <c r="EJ1013" s="28"/>
      <c r="EK1013" s="28"/>
      <c r="EL1013" s="28"/>
      <c r="EM1013" s="28"/>
      <c r="EN1013" s="28"/>
      <c r="EO1013" s="28"/>
      <c r="EP1013" s="28"/>
      <c r="EQ1013" s="28"/>
      <c r="ER1013" s="28"/>
      <c r="ES1013" s="28"/>
      <c r="ET1013" s="28"/>
      <c r="EU1013" s="28"/>
      <c r="EV1013" s="28"/>
      <c r="EW1013" s="28"/>
      <c r="EX1013" s="28"/>
      <c r="EY1013" s="28"/>
      <c r="EZ1013" s="28"/>
      <c r="FA1013" s="28"/>
      <c r="FB1013" s="28"/>
      <c r="FC1013" s="28"/>
      <c r="FD1013" s="28"/>
      <c r="FE1013" s="28"/>
      <c r="FF1013" s="28"/>
      <c r="FG1013" s="28"/>
      <c r="FH1013" s="28"/>
      <c r="FI1013" s="28"/>
      <c r="FJ1013" s="28"/>
      <c r="FK1013" s="28"/>
      <c r="FL1013" s="28"/>
      <c r="FM1013" s="28"/>
      <c r="FN1013" s="28"/>
      <c r="FO1013" s="28"/>
      <c r="FP1013" s="28"/>
      <c r="FQ1013" s="28"/>
      <c r="FR1013" s="28"/>
      <c r="FS1013" s="28"/>
      <c r="FT1013" s="28"/>
      <c r="FU1013" s="28"/>
      <c r="FV1013" s="28"/>
      <c r="FW1013" s="28"/>
      <c r="FX1013" s="28"/>
      <c r="FY1013" s="28"/>
      <c r="FZ1013" s="28"/>
      <c r="GA1013" s="28"/>
      <c r="GB1013" s="28"/>
      <c r="GC1013" s="28"/>
      <c r="GD1013" s="28"/>
      <c r="GE1013" s="28"/>
      <c r="GF1013" s="28"/>
      <c r="GG1013" s="28"/>
      <c r="GH1013" s="28"/>
      <c r="GI1013" s="28"/>
      <c r="GJ1013" s="28"/>
      <c r="GK1013" s="28"/>
      <c r="GL1013" s="28"/>
      <c r="GM1013" s="28"/>
      <c r="GN1013" s="28"/>
      <c r="GO1013" s="28"/>
      <c r="GP1013" s="28"/>
      <c r="GQ1013" s="28"/>
      <c r="GR1013" s="28"/>
      <c r="GS1013" s="28"/>
      <c r="GT1013" s="28"/>
      <c r="GU1013" s="28"/>
      <c r="GV1013" s="28"/>
      <c r="GW1013" s="28"/>
      <c r="GX1013" s="28"/>
      <c r="GY1013" s="28"/>
      <c r="GZ1013" s="28"/>
      <c r="HA1013" s="28"/>
      <c r="HB1013" s="28"/>
      <c r="HC1013" s="28"/>
      <c r="HD1013" s="28"/>
      <c r="HE1013" s="28"/>
      <c r="HF1013" s="28"/>
      <c r="HG1013" s="28"/>
      <c r="HH1013" s="28"/>
      <c r="HI1013" s="28"/>
      <c r="HJ1013" s="28"/>
      <c r="HK1013" s="28"/>
      <c r="HL1013" s="28"/>
      <c r="HM1013" s="28"/>
      <c r="HN1013" s="28"/>
      <c r="HO1013" s="28"/>
      <c r="HP1013" s="28"/>
      <c r="HQ1013" s="28"/>
      <c r="HR1013" s="28"/>
      <c r="HS1013" s="28"/>
      <c r="HT1013" s="28"/>
      <c r="HU1013" s="28"/>
      <c r="HV1013" s="28"/>
      <c r="HW1013" s="28"/>
      <c r="HX1013" s="28"/>
      <c r="HY1013" s="28"/>
      <c r="HZ1013" s="28"/>
      <c r="IA1013" s="28"/>
      <c r="IB1013" s="28"/>
      <c r="IC1013" s="28"/>
      <c r="ID1013" s="28"/>
      <c r="IE1013" s="28"/>
      <c r="IF1013" s="28"/>
      <c r="IG1013" s="28"/>
      <c r="IH1013" s="28"/>
      <c r="II1013" s="28"/>
      <c r="IJ1013" s="28"/>
      <c r="IK1013" s="28"/>
      <c r="IL1013" s="28"/>
      <c r="IM1013" s="28"/>
      <c r="IN1013" s="28"/>
      <c r="IO1013" s="28"/>
      <c r="IP1013" s="28"/>
      <c r="IQ1013" s="28"/>
      <c r="IR1013" s="28"/>
    </row>
    <row r="1014" spans="2:252" x14ac:dyDescent="0.25">
      <c r="B1014" s="28"/>
      <c r="C1014" s="28"/>
      <c r="D1014" s="28"/>
      <c r="E1014" s="28"/>
      <c r="F1014" s="28"/>
      <c r="G1014" s="28"/>
      <c r="H1014" s="28"/>
      <c r="K1014" s="28"/>
      <c r="L1014" s="28"/>
      <c r="M1014" s="28"/>
      <c r="N1014" s="28"/>
      <c r="O1014" s="28"/>
      <c r="P1014" s="28"/>
      <c r="Q1014" s="28"/>
      <c r="R1014" s="28"/>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c r="DN1014" s="28"/>
      <c r="DO1014" s="28"/>
      <c r="DP1014" s="28"/>
      <c r="DQ1014" s="28"/>
      <c r="DR1014" s="28"/>
      <c r="DS1014" s="28"/>
      <c r="DT1014" s="28"/>
      <c r="DU1014" s="28"/>
      <c r="DV1014" s="28"/>
      <c r="DW1014" s="28"/>
      <c r="DX1014" s="28"/>
      <c r="DY1014" s="28"/>
      <c r="DZ1014" s="28"/>
      <c r="EA1014" s="28"/>
      <c r="EB1014" s="28"/>
      <c r="EC1014" s="28"/>
      <c r="ED1014" s="28"/>
      <c r="EE1014" s="28"/>
      <c r="EF1014" s="28"/>
      <c r="EG1014" s="28"/>
      <c r="EH1014" s="28"/>
      <c r="EI1014" s="28"/>
      <c r="EJ1014" s="28"/>
      <c r="EK1014" s="28"/>
      <c r="EL1014" s="28"/>
      <c r="EM1014" s="28"/>
      <c r="EN1014" s="28"/>
      <c r="EO1014" s="28"/>
      <c r="EP1014" s="28"/>
      <c r="EQ1014" s="28"/>
      <c r="ER1014" s="28"/>
      <c r="ES1014" s="28"/>
      <c r="ET1014" s="28"/>
      <c r="EU1014" s="28"/>
      <c r="EV1014" s="28"/>
      <c r="EW1014" s="28"/>
      <c r="EX1014" s="28"/>
      <c r="EY1014" s="28"/>
      <c r="EZ1014" s="28"/>
      <c r="FA1014" s="28"/>
      <c r="FB1014" s="28"/>
      <c r="FC1014" s="28"/>
      <c r="FD1014" s="28"/>
      <c r="FE1014" s="28"/>
      <c r="FF1014" s="28"/>
      <c r="FG1014" s="28"/>
      <c r="FH1014" s="28"/>
      <c r="FI1014" s="28"/>
      <c r="FJ1014" s="28"/>
      <c r="FK1014" s="28"/>
      <c r="FL1014" s="28"/>
      <c r="FM1014" s="28"/>
      <c r="FN1014" s="28"/>
      <c r="FO1014" s="28"/>
      <c r="FP1014" s="28"/>
      <c r="FQ1014" s="28"/>
      <c r="FR1014" s="28"/>
      <c r="FS1014" s="28"/>
      <c r="FT1014" s="28"/>
      <c r="FU1014" s="28"/>
      <c r="FV1014" s="28"/>
      <c r="FW1014" s="28"/>
      <c r="FX1014" s="28"/>
      <c r="FY1014" s="28"/>
      <c r="FZ1014" s="28"/>
      <c r="GA1014" s="28"/>
      <c r="GB1014" s="28"/>
      <c r="GC1014" s="28"/>
      <c r="GD1014" s="28"/>
      <c r="GE1014" s="28"/>
      <c r="GF1014" s="28"/>
      <c r="GG1014" s="28"/>
      <c r="GH1014" s="28"/>
      <c r="GI1014" s="28"/>
      <c r="GJ1014" s="28"/>
      <c r="GK1014" s="28"/>
      <c r="GL1014" s="28"/>
      <c r="GM1014" s="28"/>
      <c r="GN1014" s="28"/>
      <c r="GO1014" s="28"/>
      <c r="GP1014" s="28"/>
      <c r="GQ1014" s="28"/>
      <c r="GR1014" s="28"/>
      <c r="GS1014" s="28"/>
      <c r="GT1014" s="28"/>
      <c r="GU1014" s="28"/>
      <c r="GV1014" s="28"/>
      <c r="GW1014" s="28"/>
      <c r="GX1014" s="28"/>
      <c r="GY1014" s="28"/>
      <c r="GZ1014" s="28"/>
      <c r="HA1014" s="28"/>
      <c r="HB1014" s="28"/>
      <c r="HC1014" s="28"/>
      <c r="HD1014" s="28"/>
      <c r="HE1014" s="28"/>
      <c r="HF1014" s="28"/>
      <c r="HG1014" s="28"/>
      <c r="HH1014" s="28"/>
      <c r="HI1014" s="28"/>
      <c r="HJ1014" s="28"/>
      <c r="HK1014" s="28"/>
      <c r="HL1014" s="28"/>
      <c r="HM1014" s="28"/>
      <c r="HN1014" s="28"/>
      <c r="HO1014" s="28"/>
      <c r="HP1014" s="28"/>
      <c r="HQ1014" s="28"/>
      <c r="HR1014" s="28"/>
      <c r="HS1014" s="28"/>
      <c r="HT1014" s="28"/>
      <c r="HU1014" s="28"/>
      <c r="HV1014" s="28"/>
      <c r="HW1014" s="28"/>
      <c r="HX1014" s="28"/>
      <c r="HY1014" s="28"/>
      <c r="HZ1014" s="28"/>
      <c r="IA1014" s="28"/>
      <c r="IB1014" s="28"/>
      <c r="IC1014" s="28"/>
      <c r="ID1014" s="28"/>
      <c r="IE1014" s="28"/>
      <c r="IF1014" s="28"/>
      <c r="IG1014" s="28"/>
      <c r="IH1014" s="28"/>
      <c r="II1014" s="28"/>
      <c r="IJ1014" s="28"/>
      <c r="IK1014" s="28"/>
      <c r="IL1014" s="28"/>
      <c r="IM1014" s="28"/>
      <c r="IN1014" s="28"/>
      <c r="IO1014" s="28"/>
      <c r="IP1014" s="28"/>
      <c r="IQ1014" s="28"/>
      <c r="IR1014" s="28"/>
    </row>
    <row r="1015" spans="2:252" x14ac:dyDescent="0.25">
      <c r="B1015" s="28"/>
      <c r="C1015" s="28"/>
      <c r="D1015" s="28"/>
      <c r="E1015" s="28"/>
      <c r="F1015" s="28"/>
      <c r="G1015" s="28"/>
      <c r="H1015" s="28"/>
      <c r="K1015" s="28"/>
      <c r="L1015" s="28"/>
      <c r="M1015" s="28"/>
      <c r="N1015" s="28"/>
      <c r="O1015" s="28"/>
      <c r="P1015" s="28"/>
      <c r="Q1015" s="28"/>
      <c r="R1015" s="28"/>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c r="DN1015" s="28"/>
      <c r="DO1015" s="28"/>
      <c r="DP1015" s="28"/>
      <c r="DQ1015" s="28"/>
      <c r="DR1015" s="28"/>
      <c r="DS1015" s="28"/>
      <c r="DT1015" s="28"/>
      <c r="DU1015" s="28"/>
      <c r="DV1015" s="28"/>
      <c r="DW1015" s="28"/>
      <c r="DX1015" s="28"/>
      <c r="DY1015" s="28"/>
      <c r="DZ1015" s="28"/>
      <c r="EA1015" s="28"/>
      <c r="EB1015" s="28"/>
      <c r="EC1015" s="28"/>
      <c r="ED1015" s="28"/>
      <c r="EE1015" s="28"/>
      <c r="EF1015" s="28"/>
      <c r="EG1015" s="28"/>
      <c r="EH1015" s="28"/>
      <c r="EI1015" s="28"/>
      <c r="EJ1015" s="28"/>
      <c r="EK1015" s="28"/>
      <c r="EL1015" s="28"/>
      <c r="EM1015" s="28"/>
      <c r="EN1015" s="28"/>
      <c r="EO1015" s="28"/>
      <c r="EP1015" s="28"/>
      <c r="EQ1015" s="28"/>
      <c r="ER1015" s="28"/>
      <c r="ES1015" s="28"/>
      <c r="ET1015" s="28"/>
      <c r="EU1015" s="28"/>
      <c r="EV1015" s="28"/>
      <c r="EW1015" s="28"/>
      <c r="EX1015" s="28"/>
      <c r="EY1015" s="28"/>
      <c r="EZ1015" s="28"/>
      <c r="FA1015" s="28"/>
      <c r="FB1015" s="28"/>
      <c r="FC1015" s="28"/>
      <c r="FD1015" s="28"/>
      <c r="FE1015" s="28"/>
      <c r="FF1015" s="28"/>
      <c r="FG1015" s="28"/>
      <c r="FH1015" s="28"/>
      <c r="FI1015" s="28"/>
      <c r="FJ1015" s="28"/>
      <c r="FK1015" s="28"/>
      <c r="FL1015" s="28"/>
      <c r="FM1015" s="28"/>
      <c r="FN1015" s="28"/>
      <c r="FO1015" s="28"/>
      <c r="FP1015" s="28"/>
      <c r="FQ1015" s="28"/>
      <c r="FR1015" s="28"/>
      <c r="FS1015" s="28"/>
      <c r="FT1015" s="28"/>
      <c r="FU1015" s="28"/>
      <c r="FV1015" s="28"/>
      <c r="FW1015" s="28"/>
      <c r="FX1015" s="28"/>
      <c r="FY1015" s="28"/>
      <c r="FZ1015" s="28"/>
      <c r="GA1015" s="28"/>
      <c r="GB1015" s="28"/>
      <c r="GC1015" s="28"/>
      <c r="GD1015" s="28"/>
      <c r="GE1015" s="28"/>
      <c r="GF1015" s="28"/>
      <c r="GG1015" s="28"/>
      <c r="GH1015" s="28"/>
      <c r="GI1015" s="28"/>
      <c r="GJ1015" s="28"/>
      <c r="GK1015" s="28"/>
      <c r="GL1015" s="28"/>
      <c r="GM1015" s="28"/>
      <c r="GN1015" s="28"/>
      <c r="GO1015" s="28"/>
      <c r="GP1015" s="28"/>
      <c r="GQ1015" s="28"/>
      <c r="GR1015" s="28"/>
      <c r="GS1015" s="28"/>
      <c r="GT1015" s="28"/>
      <c r="GU1015" s="28"/>
      <c r="GV1015" s="28"/>
      <c r="GW1015" s="28"/>
      <c r="GX1015" s="28"/>
      <c r="GY1015" s="28"/>
      <c r="GZ1015" s="28"/>
      <c r="HA1015" s="28"/>
      <c r="HB1015" s="28"/>
      <c r="HC1015" s="28"/>
      <c r="HD1015" s="28"/>
      <c r="HE1015" s="28"/>
      <c r="HF1015" s="28"/>
      <c r="HG1015" s="28"/>
      <c r="HH1015" s="28"/>
      <c r="HI1015" s="28"/>
      <c r="HJ1015" s="28"/>
      <c r="HK1015" s="28"/>
      <c r="HL1015" s="28"/>
      <c r="HM1015" s="28"/>
      <c r="HN1015" s="28"/>
      <c r="HO1015" s="28"/>
      <c r="HP1015" s="28"/>
      <c r="HQ1015" s="28"/>
      <c r="HR1015" s="28"/>
      <c r="HS1015" s="28"/>
      <c r="HT1015" s="28"/>
      <c r="HU1015" s="28"/>
      <c r="HV1015" s="28"/>
      <c r="HW1015" s="28"/>
      <c r="HX1015" s="28"/>
      <c r="HY1015" s="28"/>
      <c r="HZ1015" s="28"/>
      <c r="IA1015" s="28"/>
      <c r="IB1015" s="28"/>
      <c r="IC1015" s="28"/>
      <c r="ID1015" s="28"/>
      <c r="IE1015" s="28"/>
      <c r="IF1015" s="28"/>
      <c r="IG1015" s="28"/>
      <c r="IH1015" s="28"/>
      <c r="II1015" s="28"/>
      <c r="IJ1015" s="28"/>
      <c r="IK1015" s="28"/>
      <c r="IL1015" s="28"/>
      <c r="IM1015" s="28"/>
      <c r="IN1015" s="28"/>
      <c r="IO1015" s="28"/>
      <c r="IP1015" s="28"/>
      <c r="IQ1015" s="28"/>
      <c r="IR1015" s="28"/>
    </row>
    <row r="1016" spans="2:252" x14ac:dyDescent="0.25">
      <c r="B1016" s="28"/>
      <c r="C1016" s="28"/>
      <c r="D1016" s="28"/>
      <c r="E1016" s="28"/>
      <c r="F1016" s="28"/>
      <c r="G1016" s="28"/>
      <c r="H1016" s="28"/>
      <c r="K1016" s="28"/>
      <c r="L1016" s="28"/>
      <c r="M1016" s="28"/>
      <c r="N1016" s="28"/>
      <c r="O1016" s="28"/>
      <c r="P1016" s="28"/>
      <c r="Q1016" s="28"/>
      <c r="R1016" s="28"/>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c r="DN1016" s="28"/>
      <c r="DO1016" s="28"/>
      <c r="DP1016" s="28"/>
      <c r="DQ1016" s="28"/>
      <c r="DR1016" s="28"/>
      <c r="DS1016" s="28"/>
      <c r="DT1016" s="28"/>
      <c r="DU1016" s="28"/>
      <c r="DV1016" s="28"/>
      <c r="DW1016" s="28"/>
      <c r="DX1016" s="28"/>
      <c r="DY1016" s="28"/>
      <c r="DZ1016" s="28"/>
      <c r="EA1016" s="28"/>
      <c r="EB1016" s="28"/>
      <c r="EC1016" s="28"/>
      <c r="ED1016" s="28"/>
      <c r="EE1016" s="28"/>
      <c r="EF1016" s="28"/>
      <c r="EG1016" s="28"/>
      <c r="EH1016" s="28"/>
      <c r="EI1016" s="28"/>
      <c r="EJ1016" s="28"/>
      <c r="EK1016" s="28"/>
      <c r="EL1016" s="28"/>
      <c r="EM1016" s="28"/>
      <c r="EN1016" s="28"/>
      <c r="EO1016" s="28"/>
      <c r="EP1016" s="28"/>
      <c r="EQ1016" s="28"/>
      <c r="ER1016" s="28"/>
      <c r="ES1016" s="28"/>
      <c r="ET1016" s="28"/>
      <c r="EU1016" s="28"/>
      <c r="EV1016" s="28"/>
      <c r="EW1016" s="28"/>
      <c r="EX1016" s="28"/>
      <c r="EY1016" s="28"/>
      <c r="EZ1016" s="28"/>
      <c r="FA1016" s="28"/>
      <c r="FB1016" s="28"/>
      <c r="FC1016" s="28"/>
      <c r="FD1016" s="28"/>
      <c r="FE1016" s="28"/>
      <c r="FF1016" s="28"/>
      <c r="FG1016" s="28"/>
      <c r="FH1016" s="28"/>
      <c r="FI1016" s="28"/>
      <c r="FJ1016" s="28"/>
      <c r="FK1016" s="28"/>
      <c r="FL1016" s="28"/>
      <c r="FM1016" s="28"/>
      <c r="FN1016" s="28"/>
      <c r="FO1016" s="28"/>
      <c r="FP1016" s="28"/>
      <c r="FQ1016" s="28"/>
      <c r="FR1016" s="28"/>
      <c r="FS1016" s="28"/>
      <c r="FT1016" s="28"/>
      <c r="FU1016" s="28"/>
      <c r="FV1016" s="28"/>
      <c r="FW1016" s="28"/>
      <c r="FX1016" s="28"/>
      <c r="FY1016" s="28"/>
      <c r="FZ1016" s="28"/>
      <c r="GA1016" s="28"/>
      <c r="GB1016" s="28"/>
      <c r="GC1016" s="28"/>
      <c r="GD1016" s="28"/>
      <c r="GE1016" s="28"/>
      <c r="GF1016" s="28"/>
      <c r="GG1016" s="28"/>
      <c r="GH1016" s="28"/>
      <c r="GI1016" s="28"/>
      <c r="GJ1016" s="28"/>
      <c r="GK1016" s="28"/>
      <c r="GL1016" s="28"/>
      <c r="GM1016" s="28"/>
      <c r="GN1016" s="28"/>
      <c r="GO1016" s="28"/>
      <c r="GP1016" s="28"/>
      <c r="GQ1016" s="28"/>
      <c r="GR1016" s="28"/>
      <c r="GS1016" s="28"/>
      <c r="GT1016" s="28"/>
      <c r="GU1016" s="28"/>
      <c r="GV1016" s="28"/>
      <c r="GW1016" s="28"/>
      <c r="GX1016" s="28"/>
      <c r="GY1016" s="28"/>
      <c r="GZ1016" s="28"/>
      <c r="HA1016" s="28"/>
      <c r="HB1016" s="28"/>
      <c r="HC1016" s="28"/>
      <c r="HD1016" s="28"/>
      <c r="HE1016" s="28"/>
      <c r="HF1016" s="28"/>
      <c r="HG1016" s="28"/>
      <c r="HH1016" s="28"/>
      <c r="HI1016" s="28"/>
      <c r="HJ1016" s="28"/>
      <c r="HK1016" s="28"/>
      <c r="HL1016" s="28"/>
      <c r="HM1016" s="28"/>
      <c r="HN1016" s="28"/>
      <c r="HO1016" s="28"/>
      <c r="HP1016" s="28"/>
      <c r="HQ1016" s="28"/>
      <c r="HR1016" s="28"/>
      <c r="HS1016" s="28"/>
      <c r="HT1016" s="28"/>
      <c r="HU1016" s="28"/>
      <c r="HV1016" s="28"/>
      <c r="HW1016" s="28"/>
      <c r="HX1016" s="28"/>
      <c r="HY1016" s="28"/>
      <c r="HZ1016" s="28"/>
      <c r="IA1016" s="28"/>
      <c r="IB1016" s="28"/>
      <c r="IC1016" s="28"/>
      <c r="ID1016" s="28"/>
      <c r="IE1016" s="28"/>
      <c r="IF1016" s="28"/>
      <c r="IG1016" s="28"/>
      <c r="IH1016" s="28"/>
      <c r="II1016" s="28"/>
      <c r="IJ1016" s="28"/>
      <c r="IK1016" s="28"/>
      <c r="IL1016" s="28"/>
      <c r="IM1016" s="28"/>
      <c r="IN1016" s="28"/>
      <c r="IO1016" s="28"/>
      <c r="IP1016" s="28"/>
      <c r="IQ1016" s="28"/>
      <c r="IR1016" s="28"/>
    </row>
    <row r="1017" spans="2:252" x14ac:dyDescent="0.25">
      <c r="B1017" s="28"/>
      <c r="C1017" s="28"/>
      <c r="D1017" s="28"/>
      <c r="E1017" s="28"/>
      <c r="F1017" s="28"/>
      <c r="G1017" s="28"/>
      <c r="H1017" s="28"/>
      <c r="K1017" s="28"/>
      <c r="L1017" s="28"/>
      <c r="M1017" s="28"/>
      <c r="N1017" s="28"/>
      <c r="O1017" s="28"/>
      <c r="P1017" s="28"/>
      <c r="Q1017" s="28"/>
      <c r="R1017" s="28"/>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c r="DN1017" s="28"/>
      <c r="DO1017" s="28"/>
      <c r="DP1017" s="28"/>
      <c r="DQ1017" s="28"/>
      <c r="DR1017" s="28"/>
      <c r="DS1017" s="28"/>
      <c r="DT1017" s="28"/>
      <c r="DU1017" s="28"/>
      <c r="DV1017" s="28"/>
      <c r="DW1017" s="28"/>
      <c r="DX1017" s="28"/>
      <c r="DY1017" s="28"/>
      <c r="DZ1017" s="28"/>
      <c r="EA1017" s="28"/>
      <c r="EB1017" s="28"/>
      <c r="EC1017" s="28"/>
      <c r="ED1017" s="28"/>
      <c r="EE1017" s="28"/>
      <c r="EF1017" s="28"/>
      <c r="EG1017" s="28"/>
      <c r="EH1017" s="28"/>
      <c r="EI1017" s="28"/>
      <c r="EJ1017" s="28"/>
      <c r="EK1017" s="28"/>
      <c r="EL1017" s="28"/>
      <c r="EM1017" s="28"/>
      <c r="EN1017" s="28"/>
      <c r="EO1017" s="28"/>
      <c r="EP1017" s="28"/>
      <c r="EQ1017" s="28"/>
      <c r="ER1017" s="28"/>
      <c r="ES1017" s="28"/>
      <c r="ET1017" s="28"/>
      <c r="EU1017" s="28"/>
      <c r="EV1017" s="28"/>
      <c r="EW1017" s="28"/>
      <c r="EX1017" s="28"/>
      <c r="EY1017" s="28"/>
      <c r="EZ1017" s="28"/>
      <c r="FA1017" s="28"/>
      <c r="FB1017" s="28"/>
      <c r="FC1017" s="28"/>
      <c r="FD1017" s="28"/>
      <c r="FE1017" s="28"/>
      <c r="FF1017" s="28"/>
      <c r="FG1017" s="28"/>
      <c r="FH1017" s="28"/>
      <c r="FI1017" s="28"/>
      <c r="FJ1017" s="28"/>
      <c r="FK1017" s="28"/>
      <c r="FL1017" s="28"/>
      <c r="FM1017" s="28"/>
      <c r="FN1017" s="28"/>
      <c r="FO1017" s="28"/>
      <c r="FP1017" s="28"/>
      <c r="FQ1017" s="28"/>
      <c r="FR1017" s="28"/>
      <c r="FS1017" s="28"/>
      <c r="FT1017" s="28"/>
      <c r="FU1017" s="28"/>
      <c r="FV1017" s="28"/>
      <c r="FW1017" s="28"/>
      <c r="FX1017" s="28"/>
      <c r="FY1017" s="28"/>
      <c r="FZ1017" s="28"/>
      <c r="GA1017" s="28"/>
      <c r="GB1017" s="28"/>
      <c r="GC1017" s="28"/>
      <c r="GD1017" s="28"/>
      <c r="GE1017" s="28"/>
      <c r="GF1017" s="28"/>
      <c r="GG1017" s="28"/>
      <c r="GH1017" s="28"/>
      <c r="GI1017" s="28"/>
      <c r="GJ1017" s="28"/>
      <c r="GK1017" s="28"/>
      <c r="GL1017" s="28"/>
      <c r="GM1017" s="28"/>
      <c r="GN1017" s="28"/>
      <c r="GO1017" s="28"/>
      <c r="GP1017" s="28"/>
      <c r="GQ1017" s="28"/>
      <c r="GR1017" s="28"/>
      <c r="GS1017" s="28"/>
      <c r="GT1017" s="28"/>
      <c r="GU1017" s="28"/>
      <c r="GV1017" s="28"/>
      <c r="GW1017" s="28"/>
      <c r="GX1017" s="28"/>
      <c r="GY1017" s="28"/>
      <c r="GZ1017" s="28"/>
      <c r="HA1017" s="28"/>
      <c r="HB1017" s="28"/>
      <c r="HC1017" s="28"/>
      <c r="HD1017" s="28"/>
      <c r="HE1017" s="28"/>
      <c r="HF1017" s="28"/>
      <c r="HG1017" s="28"/>
      <c r="HH1017" s="28"/>
      <c r="HI1017" s="28"/>
      <c r="HJ1017" s="28"/>
      <c r="HK1017" s="28"/>
      <c r="HL1017" s="28"/>
      <c r="HM1017" s="28"/>
      <c r="HN1017" s="28"/>
      <c r="HO1017" s="28"/>
      <c r="HP1017" s="28"/>
      <c r="HQ1017" s="28"/>
      <c r="HR1017" s="28"/>
      <c r="HS1017" s="28"/>
      <c r="HT1017" s="28"/>
      <c r="HU1017" s="28"/>
      <c r="HV1017" s="28"/>
      <c r="HW1017" s="28"/>
      <c r="HX1017" s="28"/>
      <c r="HY1017" s="28"/>
      <c r="HZ1017" s="28"/>
      <c r="IA1017" s="28"/>
      <c r="IB1017" s="28"/>
      <c r="IC1017" s="28"/>
      <c r="ID1017" s="28"/>
      <c r="IE1017" s="28"/>
      <c r="IF1017" s="28"/>
      <c r="IG1017" s="28"/>
      <c r="IH1017" s="28"/>
      <c r="II1017" s="28"/>
      <c r="IJ1017" s="28"/>
      <c r="IK1017" s="28"/>
      <c r="IL1017" s="28"/>
      <c r="IM1017" s="28"/>
      <c r="IN1017" s="28"/>
      <c r="IO1017" s="28"/>
      <c r="IP1017" s="28"/>
      <c r="IQ1017" s="28"/>
      <c r="IR1017" s="28"/>
    </row>
    <row r="1018" spans="2:252" x14ac:dyDescent="0.25">
      <c r="B1018" s="28"/>
      <c r="C1018" s="28"/>
      <c r="D1018" s="28"/>
      <c r="E1018" s="28"/>
      <c r="F1018" s="28"/>
      <c r="G1018" s="28"/>
      <c r="H1018" s="28"/>
      <c r="K1018" s="28"/>
      <c r="L1018" s="28"/>
      <c r="M1018" s="28"/>
      <c r="N1018" s="28"/>
      <c r="O1018" s="28"/>
      <c r="P1018" s="28"/>
      <c r="Q1018" s="28"/>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c r="DN1018" s="28"/>
      <c r="DO1018" s="28"/>
      <c r="DP1018" s="28"/>
      <c r="DQ1018" s="28"/>
      <c r="DR1018" s="28"/>
      <c r="DS1018" s="28"/>
      <c r="DT1018" s="28"/>
      <c r="DU1018" s="28"/>
      <c r="DV1018" s="28"/>
      <c r="DW1018" s="28"/>
      <c r="DX1018" s="28"/>
      <c r="DY1018" s="28"/>
      <c r="DZ1018" s="28"/>
      <c r="EA1018" s="28"/>
      <c r="EB1018" s="28"/>
      <c r="EC1018" s="28"/>
      <c r="ED1018" s="28"/>
      <c r="EE1018" s="28"/>
      <c r="EF1018" s="28"/>
      <c r="EG1018" s="28"/>
      <c r="EH1018" s="28"/>
      <c r="EI1018" s="28"/>
      <c r="EJ1018" s="28"/>
      <c r="EK1018" s="28"/>
      <c r="EL1018" s="28"/>
      <c r="EM1018" s="28"/>
      <c r="EN1018" s="28"/>
      <c r="EO1018" s="28"/>
      <c r="EP1018" s="28"/>
      <c r="EQ1018" s="28"/>
      <c r="ER1018" s="28"/>
      <c r="ES1018" s="28"/>
      <c r="ET1018" s="28"/>
      <c r="EU1018" s="28"/>
      <c r="EV1018" s="28"/>
      <c r="EW1018" s="28"/>
      <c r="EX1018" s="28"/>
      <c r="EY1018" s="28"/>
      <c r="EZ1018" s="28"/>
      <c r="FA1018" s="28"/>
      <c r="FB1018" s="28"/>
      <c r="FC1018" s="28"/>
      <c r="FD1018" s="28"/>
      <c r="FE1018" s="28"/>
      <c r="FF1018" s="28"/>
      <c r="FG1018" s="28"/>
      <c r="FH1018" s="28"/>
      <c r="FI1018" s="28"/>
      <c r="FJ1018" s="28"/>
      <c r="FK1018" s="28"/>
      <c r="FL1018" s="28"/>
      <c r="FM1018" s="28"/>
      <c r="FN1018" s="28"/>
      <c r="FO1018" s="28"/>
      <c r="FP1018" s="28"/>
      <c r="FQ1018" s="28"/>
      <c r="FR1018" s="28"/>
      <c r="FS1018" s="28"/>
      <c r="FT1018" s="28"/>
      <c r="FU1018" s="28"/>
      <c r="FV1018" s="28"/>
      <c r="FW1018" s="28"/>
      <c r="FX1018" s="28"/>
      <c r="FY1018" s="28"/>
      <c r="FZ1018" s="28"/>
      <c r="GA1018" s="28"/>
      <c r="GB1018" s="28"/>
      <c r="GC1018" s="28"/>
      <c r="GD1018" s="28"/>
      <c r="GE1018" s="28"/>
      <c r="GF1018" s="28"/>
      <c r="GG1018" s="28"/>
      <c r="GH1018" s="28"/>
      <c r="GI1018" s="28"/>
      <c r="GJ1018" s="28"/>
      <c r="GK1018" s="28"/>
      <c r="GL1018" s="28"/>
      <c r="GM1018" s="28"/>
      <c r="GN1018" s="28"/>
      <c r="GO1018" s="28"/>
      <c r="GP1018" s="28"/>
      <c r="GQ1018" s="28"/>
      <c r="GR1018" s="28"/>
      <c r="GS1018" s="28"/>
      <c r="GT1018" s="28"/>
      <c r="GU1018" s="28"/>
      <c r="GV1018" s="28"/>
      <c r="GW1018" s="28"/>
      <c r="GX1018" s="28"/>
      <c r="GY1018" s="28"/>
      <c r="GZ1018" s="28"/>
      <c r="HA1018" s="28"/>
      <c r="HB1018" s="28"/>
      <c r="HC1018" s="28"/>
      <c r="HD1018" s="28"/>
      <c r="HE1018" s="28"/>
      <c r="HF1018" s="28"/>
      <c r="HG1018" s="28"/>
      <c r="HH1018" s="28"/>
      <c r="HI1018" s="28"/>
      <c r="HJ1018" s="28"/>
      <c r="HK1018" s="28"/>
      <c r="HL1018" s="28"/>
      <c r="HM1018" s="28"/>
      <c r="HN1018" s="28"/>
      <c r="HO1018" s="28"/>
      <c r="HP1018" s="28"/>
      <c r="HQ1018" s="28"/>
      <c r="HR1018" s="28"/>
      <c r="HS1018" s="28"/>
      <c r="HT1018" s="28"/>
      <c r="HU1018" s="28"/>
      <c r="HV1018" s="28"/>
      <c r="HW1018" s="28"/>
      <c r="HX1018" s="28"/>
      <c r="HY1018" s="28"/>
      <c r="HZ1018" s="28"/>
      <c r="IA1018" s="28"/>
      <c r="IB1018" s="28"/>
      <c r="IC1018" s="28"/>
      <c r="ID1018" s="28"/>
      <c r="IE1018" s="28"/>
      <c r="IF1018" s="28"/>
      <c r="IG1018" s="28"/>
      <c r="IH1018" s="28"/>
      <c r="II1018" s="28"/>
      <c r="IJ1018" s="28"/>
      <c r="IK1018" s="28"/>
      <c r="IL1018" s="28"/>
      <c r="IM1018" s="28"/>
      <c r="IN1018" s="28"/>
      <c r="IO1018" s="28"/>
      <c r="IP1018" s="28"/>
      <c r="IQ1018" s="28"/>
      <c r="IR1018" s="28"/>
    </row>
    <row r="1019" spans="2:252" x14ac:dyDescent="0.25">
      <c r="B1019" s="28"/>
      <c r="C1019" s="28"/>
      <c r="D1019" s="28"/>
      <c r="E1019" s="28"/>
      <c r="F1019" s="28"/>
      <c r="G1019" s="28"/>
      <c r="H1019" s="28"/>
      <c r="K1019" s="28"/>
      <c r="L1019" s="28"/>
      <c r="M1019" s="28"/>
      <c r="N1019" s="28"/>
      <c r="O1019" s="28"/>
      <c r="P1019" s="28"/>
      <c r="Q1019" s="28"/>
      <c r="R1019" s="28"/>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c r="DN1019" s="28"/>
      <c r="DO1019" s="28"/>
      <c r="DP1019" s="28"/>
      <c r="DQ1019" s="28"/>
      <c r="DR1019" s="28"/>
      <c r="DS1019" s="28"/>
      <c r="DT1019" s="28"/>
      <c r="DU1019" s="28"/>
      <c r="DV1019" s="28"/>
      <c r="DW1019" s="28"/>
      <c r="DX1019" s="28"/>
      <c r="DY1019" s="28"/>
      <c r="DZ1019" s="28"/>
      <c r="EA1019" s="28"/>
      <c r="EB1019" s="28"/>
      <c r="EC1019" s="28"/>
      <c r="ED1019" s="28"/>
      <c r="EE1019" s="28"/>
      <c r="EF1019" s="28"/>
      <c r="EG1019" s="28"/>
      <c r="EH1019" s="28"/>
      <c r="EI1019" s="28"/>
      <c r="EJ1019" s="28"/>
      <c r="EK1019" s="28"/>
      <c r="EL1019" s="28"/>
      <c r="EM1019" s="28"/>
      <c r="EN1019" s="28"/>
      <c r="EO1019" s="28"/>
      <c r="EP1019" s="28"/>
      <c r="EQ1019" s="28"/>
      <c r="ER1019" s="28"/>
      <c r="ES1019" s="28"/>
      <c r="ET1019" s="28"/>
      <c r="EU1019" s="28"/>
      <c r="EV1019" s="28"/>
      <c r="EW1019" s="28"/>
      <c r="EX1019" s="28"/>
      <c r="EY1019" s="28"/>
      <c r="EZ1019" s="28"/>
      <c r="FA1019" s="28"/>
      <c r="FB1019" s="28"/>
      <c r="FC1019" s="28"/>
      <c r="FD1019" s="28"/>
      <c r="FE1019" s="28"/>
      <c r="FF1019" s="28"/>
      <c r="FG1019" s="28"/>
      <c r="FH1019" s="28"/>
      <c r="FI1019" s="28"/>
      <c r="FJ1019" s="28"/>
      <c r="FK1019" s="28"/>
      <c r="FL1019" s="28"/>
      <c r="FM1019" s="28"/>
      <c r="FN1019" s="28"/>
      <c r="FO1019" s="28"/>
      <c r="FP1019" s="28"/>
      <c r="FQ1019" s="28"/>
      <c r="FR1019" s="28"/>
      <c r="FS1019" s="28"/>
      <c r="FT1019" s="28"/>
      <c r="FU1019" s="28"/>
      <c r="FV1019" s="28"/>
      <c r="FW1019" s="28"/>
      <c r="FX1019" s="28"/>
      <c r="FY1019" s="28"/>
      <c r="FZ1019" s="28"/>
      <c r="GA1019" s="28"/>
      <c r="GB1019" s="28"/>
      <c r="GC1019" s="28"/>
      <c r="GD1019" s="28"/>
      <c r="GE1019" s="28"/>
      <c r="GF1019" s="28"/>
      <c r="GG1019" s="28"/>
      <c r="GH1019" s="28"/>
      <c r="GI1019" s="28"/>
      <c r="GJ1019" s="28"/>
      <c r="GK1019" s="28"/>
      <c r="GL1019" s="28"/>
      <c r="GM1019" s="28"/>
      <c r="GN1019" s="28"/>
      <c r="GO1019" s="28"/>
      <c r="GP1019" s="28"/>
      <c r="GQ1019" s="28"/>
      <c r="GR1019" s="28"/>
      <c r="GS1019" s="28"/>
      <c r="GT1019" s="28"/>
      <c r="GU1019" s="28"/>
      <c r="GV1019" s="28"/>
      <c r="GW1019" s="28"/>
      <c r="GX1019" s="28"/>
      <c r="GY1019" s="28"/>
      <c r="GZ1019" s="28"/>
      <c r="HA1019" s="28"/>
      <c r="HB1019" s="28"/>
      <c r="HC1019" s="28"/>
      <c r="HD1019" s="28"/>
      <c r="HE1019" s="28"/>
      <c r="HF1019" s="28"/>
      <c r="HG1019" s="28"/>
      <c r="HH1019" s="28"/>
      <c r="HI1019" s="28"/>
      <c r="HJ1019" s="28"/>
      <c r="HK1019" s="28"/>
      <c r="HL1019" s="28"/>
      <c r="HM1019" s="28"/>
      <c r="HN1019" s="28"/>
      <c r="HO1019" s="28"/>
      <c r="HP1019" s="28"/>
      <c r="HQ1019" s="28"/>
      <c r="HR1019" s="28"/>
      <c r="HS1019" s="28"/>
      <c r="HT1019" s="28"/>
      <c r="HU1019" s="28"/>
      <c r="HV1019" s="28"/>
      <c r="HW1019" s="28"/>
      <c r="HX1019" s="28"/>
      <c r="HY1019" s="28"/>
      <c r="HZ1019" s="28"/>
      <c r="IA1019" s="28"/>
      <c r="IB1019" s="28"/>
      <c r="IC1019" s="28"/>
      <c r="ID1019" s="28"/>
      <c r="IE1019" s="28"/>
      <c r="IF1019" s="28"/>
      <c r="IG1019" s="28"/>
      <c r="IH1019" s="28"/>
      <c r="II1019" s="28"/>
      <c r="IJ1019" s="28"/>
      <c r="IK1019" s="28"/>
      <c r="IL1019" s="28"/>
      <c r="IM1019" s="28"/>
      <c r="IN1019" s="28"/>
      <c r="IO1019" s="28"/>
      <c r="IP1019" s="28"/>
      <c r="IQ1019" s="28"/>
      <c r="IR1019" s="28"/>
    </row>
    <row r="1020" spans="2:252" x14ac:dyDescent="0.25">
      <c r="B1020" s="28"/>
      <c r="C1020" s="28"/>
      <c r="D1020" s="28"/>
      <c r="E1020" s="28"/>
      <c r="F1020" s="28"/>
      <c r="G1020" s="28"/>
      <c r="H1020" s="28"/>
      <c r="K1020" s="28"/>
      <c r="L1020" s="28"/>
      <c r="M1020" s="28"/>
      <c r="N1020" s="28"/>
      <c r="O1020" s="28"/>
      <c r="P1020" s="28"/>
      <c r="Q1020" s="28"/>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c r="DN1020" s="28"/>
      <c r="DO1020" s="28"/>
      <c r="DP1020" s="28"/>
      <c r="DQ1020" s="28"/>
      <c r="DR1020" s="28"/>
      <c r="DS1020" s="28"/>
      <c r="DT1020" s="28"/>
      <c r="DU1020" s="28"/>
      <c r="DV1020" s="28"/>
      <c r="DW1020" s="28"/>
      <c r="DX1020" s="28"/>
      <c r="DY1020" s="28"/>
      <c r="DZ1020" s="28"/>
      <c r="EA1020" s="28"/>
      <c r="EB1020" s="28"/>
      <c r="EC1020" s="28"/>
      <c r="ED1020" s="28"/>
      <c r="EE1020" s="28"/>
      <c r="EF1020" s="28"/>
      <c r="EG1020" s="28"/>
      <c r="EH1020" s="28"/>
      <c r="EI1020" s="28"/>
      <c r="EJ1020" s="28"/>
      <c r="EK1020" s="28"/>
      <c r="EL1020" s="28"/>
      <c r="EM1020" s="28"/>
      <c r="EN1020" s="28"/>
      <c r="EO1020" s="28"/>
      <c r="EP1020" s="28"/>
      <c r="EQ1020" s="28"/>
      <c r="ER1020" s="28"/>
      <c r="ES1020" s="28"/>
      <c r="ET1020" s="28"/>
      <c r="EU1020" s="28"/>
      <c r="EV1020" s="28"/>
      <c r="EW1020" s="28"/>
      <c r="EX1020" s="28"/>
      <c r="EY1020" s="28"/>
      <c r="EZ1020" s="28"/>
      <c r="FA1020" s="28"/>
      <c r="FB1020" s="28"/>
      <c r="FC1020" s="28"/>
      <c r="FD1020" s="28"/>
      <c r="FE1020" s="28"/>
      <c r="FF1020" s="28"/>
      <c r="FG1020" s="28"/>
      <c r="FH1020" s="28"/>
      <c r="FI1020" s="28"/>
      <c r="FJ1020" s="28"/>
      <c r="FK1020" s="28"/>
      <c r="FL1020" s="28"/>
      <c r="FM1020" s="28"/>
      <c r="FN1020" s="28"/>
      <c r="FO1020" s="28"/>
      <c r="FP1020" s="28"/>
      <c r="FQ1020" s="28"/>
      <c r="FR1020" s="28"/>
      <c r="FS1020" s="28"/>
      <c r="FT1020" s="28"/>
      <c r="FU1020" s="28"/>
      <c r="FV1020" s="28"/>
      <c r="FW1020" s="28"/>
      <c r="FX1020" s="28"/>
      <c r="FY1020" s="28"/>
      <c r="FZ1020" s="28"/>
      <c r="GA1020" s="28"/>
      <c r="GB1020" s="28"/>
      <c r="GC1020" s="28"/>
      <c r="GD1020" s="28"/>
      <c r="GE1020" s="28"/>
      <c r="GF1020" s="28"/>
      <c r="GG1020" s="28"/>
      <c r="GH1020" s="28"/>
      <c r="GI1020" s="28"/>
      <c r="GJ1020" s="28"/>
      <c r="GK1020" s="28"/>
      <c r="GL1020" s="28"/>
      <c r="GM1020" s="28"/>
      <c r="GN1020" s="28"/>
      <c r="GO1020" s="28"/>
      <c r="GP1020" s="28"/>
      <c r="GQ1020" s="28"/>
      <c r="GR1020" s="28"/>
      <c r="GS1020" s="28"/>
      <c r="GT1020" s="28"/>
      <c r="GU1020" s="28"/>
      <c r="GV1020" s="28"/>
      <c r="GW1020" s="28"/>
      <c r="GX1020" s="28"/>
      <c r="GY1020" s="28"/>
      <c r="GZ1020" s="28"/>
      <c r="HA1020" s="28"/>
      <c r="HB1020" s="28"/>
      <c r="HC1020" s="28"/>
      <c r="HD1020" s="28"/>
      <c r="HE1020" s="28"/>
      <c r="HF1020" s="28"/>
      <c r="HG1020" s="28"/>
      <c r="HH1020" s="28"/>
      <c r="HI1020" s="28"/>
      <c r="HJ1020" s="28"/>
      <c r="HK1020" s="28"/>
      <c r="HL1020" s="28"/>
      <c r="HM1020" s="28"/>
      <c r="HN1020" s="28"/>
      <c r="HO1020" s="28"/>
      <c r="HP1020" s="28"/>
      <c r="HQ1020" s="28"/>
      <c r="HR1020" s="28"/>
      <c r="HS1020" s="28"/>
      <c r="HT1020" s="28"/>
      <c r="HU1020" s="28"/>
      <c r="HV1020" s="28"/>
      <c r="HW1020" s="28"/>
      <c r="HX1020" s="28"/>
      <c r="HY1020" s="28"/>
      <c r="HZ1020" s="28"/>
      <c r="IA1020" s="28"/>
      <c r="IB1020" s="28"/>
      <c r="IC1020" s="28"/>
      <c r="ID1020" s="28"/>
      <c r="IE1020" s="28"/>
      <c r="IF1020" s="28"/>
      <c r="IG1020" s="28"/>
      <c r="IH1020" s="28"/>
      <c r="II1020" s="28"/>
      <c r="IJ1020" s="28"/>
      <c r="IK1020" s="28"/>
      <c r="IL1020" s="28"/>
      <c r="IM1020" s="28"/>
      <c r="IN1020" s="28"/>
      <c r="IO1020" s="28"/>
      <c r="IP1020" s="28"/>
      <c r="IQ1020" s="28"/>
      <c r="IR1020" s="28"/>
    </row>
    <row r="1021" spans="2:252" x14ac:dyDescent="0.25">
      <c r="B1021" s="28"/>
      <c r="C1021" s="28"/>
      <c r="D1021" s="28"/>
      <c r="E1021" s="28"/>
      <c r="F1021" s="28"/>
      <c r="G1021" s="28"/>
      <c r="H1021" s="28"/>
      <c r="K1021" s="28"/>
      <c r="L1021" s="28"/>
      <c r="M1021" s="28"/>
      <c r="N1021" s="28"/>
      <c r="O1021" s="28"/>
      <c r="P1021" s="28"/>
      <c r="Q1021" s="28"/>
      <c r="R1021" s="28"/>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c r="DN1021" s="28"/>
      <c r="DO1021" s="28"/>
      <c r="DP1021" s="28"/>
      <c r="DQ1021" s="28"/>
      <c r="DR1021" s="28"/>
      <c r="DS1021" s="28"/>
      <c r="DT1021" s="28"/>
      <c r="DU1021" s="28"/>
      <c r="DV1021" s="28"/>
      <c r="DW1021" s="28"/>
      <c r="DX1021" s="28"/>
      <c r="DY1021" s="28"/>
      <c r="DZ1021" s="28"/>
      <c r="EA1021" s="28"/>
      <c r="EB1021" s="28"/>
      <c r="EC1021" s="28"/>
      <c r="ED1021" s="28"/>
      <c r="EE1021" s="28"/>
      <c r="EF1021" s="28"/>
      <c r="EG1021" s="28"/>
      <c r="EH1021" s="28"/>
      <c r="EI1021" s="28"/>
      <c r="EJ1021" s="28"/>
      <c r="EK1021" s="28"/>
      <c r="EL1021" s="28"/>
      <c r="EM1021" s="28"/>
      <c r="EN1021" s="28"/>
      <c r="EO1021" s="28"/>
      <c r="EP1021" s="28"/>
      <c r="EQ1021" s="28"/>
      <c r="ER1021" s="28"/>
      <c r="ES1021" s="28"/>
      <c r="ET1021" s="28"/>
      <c r="EU1021" s="28"/>
      <c r="EV1021" s="28"/>
      <c r="EW1021" s="28"/>
      <c r="EX1021" s="28"/>
      <c r="EY1021" s="28"/>
      <c r="EZ1021" s="28"/>
      <c r="FA1021" s="28"/>
      <c r="FB1021" s="28"/>
      <c r="FC1021" s="28"/>
      <c r="FD1021" s="28"/>
      <c r="FE1021" s="28"/>
      <c r="FF1021" s="28"/>
      <c r="FG1021" s="28"/>
      <c r="FH1021" s="28"/>
      <c r="FI1021" s="28"/>
      <c r="FJ1021" s="28"/>
      <c r="FK1021" s="28"/>
      <c r="FL1021" s="28"/>
      <c r="FM1021" s="28"/>
      <c r="FN1021" s="28"/>
      <c r="FO1021" s="28"/>
      <c r="FP1021" s="28"/>
      <c r="FQ1021" s="28"/>
      <c r="FR1021" s="28"/>
      <c r="FS1021" s="28"/>
      <c r="FT1021" s="28"/>
      <c r="FU1021" s="28"/>
      <c r="FV1021" s="28"/>
      <c r="FW1021" s="28"/>
      <c r="FX1021" s="28"/>
      <c r="FY1021" s="28"/>
      <c r="FZ1021" s="28"/>
      <c r="GA1021" s="28"/>
      <c r="GB1021" s="28"/>
      <c r="GC1021" s="28"/>
      <c r="GD1021" s="28"/>
      <c r="GE1021" s="28"/>
      <c r="GF1021" s="28"/>
      <c r="GG1021" s="28"/>
      <c r="GH1021" s="28"/>
      <c r="GI1021" s="28"/>
      <c r="GJ1021" s="28"/>
      <c r="GK1021" s="28"/>
      <c r="GL1021" s="28"/>
      <c r="GM1021" s="28"/>
      <c r="GN1021" s="28"/>
      <c r="GO1021" s="28"/>
      <c r="GP1021" s="28"/>
      <c r="GQ1021" s="28"/>
      <c r="GR1021" s="28"/>
      <c r="GS1021" s="28"/>
      <c r="GT1021" s="28"/>
      <c r="GU1021" s="28"/>
      <c r="GV1021" s="28"/>
      <c r="GW1021" s="28"/>
      <c r="GX1021" s="28"/>
      <c r="GY1021" s="28"/>
      <c r="GZ1021" s="28"/>
      <c r="HA1021" s="28"/>
      <c r="HB1021" s="28"/>
      <c r="HC1021" s="28"/>
      <c r="HD1021" s="28"/>
      <c r="HE1021" s="28"/>
      <c r="HF1021" s="28"/>
      <c r="HG1021" s="28"/>
      <c r="HH1021" s="28"/>
      <c r="HI1021" s="28"/>
      <c r="HJ1021" s="28"/>
      <c r="HK1021" s="28"/>
      <c r="HL1021" s="28"/>
      <c r="HM1021" s="28"/>
      <c r="HN1021" s="28"/>
      <c r="HO1021" s="28"/>
      <c r="HP1021" s="28"/>
      <c r="HQ1021" s="28"/>
      <c r="HR1021" s="28"/>
      <c r="HS1021" s="28"/>
      <c r="HT1021" s="28"/>
      <c r="HU1021" s="28"/>
      <c r="HV1021" s="28"/>
      <c r="HW1021" s="28"/>
      <c r="HX1021" s="28"/>
      <c r="HY1021" s="28"/>
      <c r="HZ1021" s="28"/>
      <c r="IA1021" s="28"/>
      <c r="IB1021" s="28"/>
      <c r="IC1021" s="28"/>
      <c r="ID1021" s="28"/>
      <c r="IE1021" s="28"/>
      <c r="IF1021" s="28"/>
      <c r="IG1021" s="28"/>
      <c r="IH1021" s="28"/>
      <c r="II1021" s="28"/>
      <c r="IJ1021" s="28"/>
      <c r="IK1021" s="28"/>
      <c r="IL1021" s="28"/>
      <c r="IM1021" s="28"/>
      <c r="IN1021" s="28"/>
      <c r="IO1021" s="28"/>
      <c r="IP1021" s="28"/>
      <c r="IQ1021" s="28"/>
      <c r="IR1021" s="28"/>
    </row>
    <row r="1022" spans="2:252" x14ac:dyDescent="0.25">
      <c r="B1022" s="28"/>
      <c r="C1022" s="28"/>
      <c r="D1022" s="28"/>
      <c r="E1022" s="28"/>
      <c r="F1022" s="28"/>
      <c r="G1022" s="28"/>
      <c r="H1022" s="28"/>
      <c r="K1022" s="28"/>
      <c r="L1022" s="28"/>
      <c r="M1022" s="28"/>
      <c r="N1022" s="28"/>
      <c r="O1022" s="28"/>
      <c r="P1022" s="28"/>
      <c r="Q1022" s="28"/>
      <c r="R1022" s="28"/>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c r="DN1022" s="28"/>
      <c r="DO1022" s="28"/>
      <c r="DP1022" s="28"/>
      <c r="DQ1022" s="28"/>
      <c r="DR1022" s="28"/>
      <c r="DS1022" s="28"/>
      <c r="DT1022" s="28"/>
      <c r="DU1022" s="28"/>
      <c r="DV1022" s="28"/>
      <c r="DW1022" s="28"/>
      <c r="DX1022" s="28"/>
      <c r="DY1022" s="28"/>
      <c r="DZ1022" s="28"/>
      <c r="EA1022" s="28"/>
      <c r="EB1022" s="28"/>
      <c r="EC1022" s="28"/>
      <c r="ED1022" s="28"/>
      <c r="EE1022" s="28"/>
      <c r="EF1022" s="28"/>
      <c r="EG1022" s="28"/>
      <c r="EH1022" s="28"/>
      <c r="EI1022" s="28"/>
      <c r="EJ1022" s="28"/>
      <c r="EK1022" s="28"/>
      <c r="EL1022" s="28"/>
      <c r="EM1022" s="28"/>
      <c r="EN1022" s="28"/>
      <c r="EO1022" s="28"/>
      <c r="EP1022" s="28"/>
      <c r="EQ1022" s="28"/>
      <c r="ER1022" s="28"/>
      <c r="ES1022" s="28"/>
      <c r="ET1022" s="28"/>
      <c r="EU1022" s="28"/>
      <c r="EV1022" s="28"/>
      <c r="EW1022" s="28"/>
      <c r="EX1022" s="28"/>
      <c r="EY1022" s="28"/>
      <c r="EZ1022" s="28"/>
      <c r="FA1022" s="28"/>
      <c r="FB1022" s="28"/>
      <c r="FC1022" s="28"/>
      <c r="FD1022" s="28"/>
      <c r="FE1022" s="28"/>
      <c r="FF1022" s="28"/>
      <c r="FG1022" s="28"/>
      <c r="FH1022" s="28"/>
      <c r="FI1022" s="28"/>
      <c r="FJ1022" s="28"/>
      <c r="FK1022" s="28"/>
      <c r="FL1022" s="28"/>
      <c r="FM1022" s="28"/>
      <c r="FN1022" s="28"/>
      <c r="FO1022" s="28"/>
      <c r="FP1022" s="28"/>
      <c r="FQ1022" s="28"/>
      <c r="FR1022" s="28"/>
      <c r="FS1022" s="28"/>
      <c r="FT1022" s="28"/>
      <c r="FU1022" s="28"/>
      <c r="FV1022" s="28"/>
      <c r="FW1022" s="28"/>
      <c r="FX1022" s="28"/>
      <c r="FY1022" s="28"/>
      <c r="FZ1022" s="28"/>
      <c r="GA1022" s="28"/>
      <c r="GB1022" s="28"/>
      <c r="GC1022" s="28"/>
      <c r="GD1022" s="28"/>
      <c r="GE1022" s="28"/>
      <c r="GF1022" s="28"/>
      <c r="GG1022" s="28"/>
      <c r="GH1022" s="28"/>
      <c r="GI1022" s="28"/>
      <c r="GJ1022" s="28"/>
      <c r="GK1022" s="28"/>
      <c r="GL1022" s="28"/>
      <c r="GM1022" s="28"/>
      <c r="GN1022" s="28"/>
      <c r="GO1022" s="28"/>
      <c r="GP1022" s="28"/>
      <c r="GQ1022" s="28"/>
      <c r="GR1022" s="28"/>
      <c r="GS1022" s="28"/>
      <c r="GT1022" s="28"/>
      <c r="GU1022" s="28"/>
      <c r="GV1022" s="28"/>
      <c r="GW1022" s="28"/>
      <c r="GX1022" s="28"/>
      <c r="GY1022" s="28"/>
      <c r="GZ1022" s="28"/>
      <c r="HA1022" s="28"/>
      <c r="HB1022" s="28"/>
      <c r="HC1022" s="28"/>
      <c r="HD1022" s="28"/>
      <c r="HE1022" s="28"/>
      <c r="HF1022" s="28"/>
      <c r="HG1022" s="28"/>
      <c r="HH1022" s="28"/>
      <c r="HI1022" s="28"/>
      <c r="HJ1022" s="28"/>
      <c r="HK1022" s="28"/>
      <c r="HL1022" s="28"/>
      <c r="HM1022" s="28"/>
      <c r="HN1022" s="28"/>
      <c r="HO1022" s="28"/>
      <c r="HP1022" s="28"/>
      <c r="HQ1022" s="28"/>
      <c r="HR1022" s="28"/>
      <c r="HS1022" s="28"/>
      <c r="HT1022" s="28"/>
      <c r="HU1022" s="28"/>
      <c r="HV1022" s="28"/>
      <c r="HW1022" s="28"/>
      <c r="HX1022" s="28"/>
      <c r="HY1022" s="28"/>
      <c r="HZ1022" s="28"/>
      <c r="IA1022" s="28"/>
      <c r="IB1022" s="28"/>
      <c r="IC1022" s="28"/>
      <c r="ID1022" s="28"/>
      <c r="IE1022" s="28"/>
      <c r="IF1022" s="28"/>
      <c r="IG1022" s="28"/>
      <c r="IH1022" s="28"/>
      <c r="II1022" s="28"/>
      <c r="IJ1022" s="28"/>
      <c r="IK1022" s="28"/>
      <c r="IL1022" s="28"/>
      <c r="IM1022" s="28"/>
      <c r="IN1022" s="28"/>
      <c r="IO1022" s="28"/>
      <c r="IP1022" s="28"/>
      <c r="IQ1022" s="28"/>
      <c r="IR1022" s="28"/>
    </row>
    <row r="1023" spans="2:252" x14ac:dyDescent="0.25">
      <c r="B1023" s="28"/>
      <c r="C1023" s="28"/>
      <c r="D1023" s="28"/>
      <c r="E1023" s="28"/>
      <c r="F1023" s="28"/>
      <c r="G1023" s="28"/>
      <c r="H1023" s="28"/>
      <c r="K1023" s="28"/>
      <c r="L1023" s="28"/>
      <c r="M1023" s="28"/>
      <c r="N1023" s="28"/>
      <c r="O1023" s="28"/>
      <c r="P1023" s="28"/>
      <c r="Q1023" s="28"/>
      <c r="R1023" s="28"/>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c r="DN1023" s="28"/>
      <c r="DO1023" s="28"/>
      <c r="DP1023" s="28"/>
      <c r="DQ1023" s="28"/>
      <c r="DR1023" s="28"/>
      <c r="DS1023" s="28"/>
      <c r="DT1023" s="28"/>
      <c r="DU1023" s="28"/>
      <c r="DV1023" s="28"/>
      <c r="DW1023" s="28"/>
      <c r="DX1023" s="28"/>
      <c r="DY1023" s="28"/>
      <c r="DZ1023" s="28"/>
      <c r="EA1023" s="28"/>
      <c r="EB1023" s="28"/>
      <c r="EC1023" s="28"/>
      <c r="ED1023" s="28"/>
      <c r="EE1023" s="28"/>
      <c r="EF1023" s="28"/>
      <c r="EG1023" s="28"/>
      <c r="EH1023" s="28"/>
      <c r="EI1023" s="28"/>
      <c r="EJ1023" s="28"/>
      <c r="EK1023" s="28"/>
      <c r="EL1023" s="28"/>
      <c r="EM1023" s="28"/>
      <c r="EN1023" s="28"/>
      <c r="EO1023" s="28"/>
      <c r="EP1023" s="28"/>
      <c r="EQ1023" s="28"/>
      <c r="ER1023" s="28"/>
      <c r="ES1023" s="28"/>
      <c r="ET1023" s="28"/>
      <c r="EU1023" s="28"/>
      <c r="EV1023" s="28"/>
      <c r="EW1023" s="28"/>
      <c r="EX1023" s="28"/>
      <c r="EY1023" s="28"/>
      <c r="EZ1023" s="28"/>
      <c r="FA1023" s="28"/>
      <c r="FB1023" s="28"/>
      <c r="FC1023" s="28"/>
      <c r="FD1023" s="28"/>
      <c r="FE1023" s="28"/>
      <c r="FF1023" s="28"/>
      <c r="FG1023" s="28"/>
      <c r="FH1023" s="28"/>
      <c r="FI1023" s="28"/>
      <c r="FJ1023" s="28"/>
      <c r="FK1023" s="28"/>
      <c r="FL1023" s="28"/>
      <c r="FM1023" s="28"/>
      <c r="FN1023" s="28"/>
      <c r="FO1023" s="28"/>
      <c r="FP1023" s="28"/>
      <c r="FQ1023" s="28"/>
      <c r="FR1023" s="28"/>
      <c r="FS1023" s="28"/>
      <c r="FT1023" s="28"/>
      <c r="FU1023" s="28"/>
      <c r="FV1023" s="28"/>
      <c r="FW1023" s="28"/>
      <c r="FX1023" s="28"/>
      <c r="FY1023" s="28"/>
      <c r="FZ1023" s="28"/>
      <c r="GA1023" s="28"/>
      <c r="GB1023" s="28"/>
      <c r="GC1023" s="28"/>
      <c r="GD1023" s="28"/>
      <c r="GE1023" s="28"/>
      <c r="GF1023" s="28"/>
      <c r="GG1023" s="28"/>
      <c r="GH1023" s="28"/>
      <c r="GI1023" s="28"/>
      <c r="GJ1023" s="28"/>
      <c r="GK1023" s="28"/>
      <c r="GL1023" s="28"/>
      <c r="GM1023" s="28"/>
      <c r="GN1023" s="28"/>
      <c r="GO1023" s="28"/>
      <c r="GP1023" s="28"/>
      <c r="GQ1023" s="28"/>
      <c r="GR1023" s="28"/>
      <c r="GS1023" s="28"/>
      <c r="GT1023" s="28"/>
      <c r="GU1023" s="28"/>
      <c r="GV1023" s="28"/>
      <c r="GW1023" s="28"/>
      <c r="GX1023" s="28"/>
      <c r="GY1023" s="28"/>
      <c r="GZ1023" s="28"/>
      <c r="HA1023" s="28"/>
      <c r="HB1023" s="28"/>
      <c r="HC1023" s="28"/>
      <c r="HD1023" s="28"/>
      <c r="HE1023" s="28"/>
      <c r="HF1023" s="28"/>
      <c r="HG1023" s="28"/>
      <c r="HH1023" s="28"/>
      <c r="HI1023" s="28"/>
      <c r="HJ1023" s="28"/>
      <c r="HK1023" s="28"/>
      <c r="HL1023" s="28"/>
      <c r="HM1023" s="28"/>
      <c r="HN1023" s="28"/>
      <c r="HO1023" s="28"/>
      <c r="HP1023" s="28"/>
      <c r="HQ1023" s="28"/>
      <c r="HR1023" s="28"/>
      <c r="HS1023" s="28"/>
      <c r="HT1023" s="28"/>
      <c r="HU1023" s="28"/>
      <c r="HV1023" s="28"/>
      <c r="HW1023" s="28"/>
      <c r="HX1023" s="28"/>
      <c r="HY1023" s="28"/>
      <c r="HZ1023" s="28"/>
      <c r="IA1023" s="28"/>
      <c r="IB1023" s="28"/>
      <c r="IC1023" s="28"/>
      <c r="ID1023" s="28"/>
      <c r="IE1023" s="28"/>
      <c r="IF1023" s="28"/>
      <c r="IG1023" s="28"/>
      <c r="IH1023" s="28"/>
      <c r="II1023" s="28"/>
      <c r="IJ1023" s="28"/>
      <c r="IK1023" s="28"/>
      <c r="IL1023" s="28"/>
      <c r="IM1023" s="28"/>
      <c r="IN1023" s="28"/>
      <c r="IO1023" s="28"/>
      <c r="IP1023" s="28"/>
      <c r="IQ1023" s="28"/>
      <c r="IR1023" s="28"/>
    </row>
    <row r="1024" spans="2:252" x14ac:dyDescent="0.25">
      <c r="B1024" s="28"/>
      <c r="C1024" s="28"/>
      <c r="D1024" s="28"/>
      <c r="E1024" s="28"/>
      <c r="F1024" s="28"/>
      <c r="G1024" s="28"/>
      <c r="H1024" s="28"/>
      <c r="K1024" s="28"/>
      <c r="L1024" s="28"/>
      <c r="M1024" s="28"/>
      <c r="N1024" s="28"/>
      <c r="O1024" s="28"/>
      <c r="P1024" s="28"/>
      <c r="Q1024" s="28"/>
      <c r="R1024" s="28"/>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c r="DN1024" s="28"/>
      <c r="DO1024" s="28"/>
      <c r="DP1024" s="28"/>
      <c r="DQ1024" s="28"/>
      <c r="DR1024" s="28"/>
      <c r="DS1024" s="28"/>
      <c r="DT1024" s="28"/>
      <c r="DU1024" s="28"/>
      <c r="DV1024" s="28"/>
      <c r="DW1024" s="28"/>
      <c r="DX1024" s="28"/>
      <c r="DY1024" s="28"/>
      <c r="DZ1024" s="28"/>
      <c r="EA1024" s="28"/>
      <c r="EB1024" s="28"/>
      <c r="EC1024" s="28"/>
      <c r="ED1024" s="28"/>
      <c r="EE1024" s="28"/>
      <c r="EF1024" s="28"/>
      <c r="EG1024" s="28"/>
      <c r="EH1024" s="28"/>
      <c r="EI1024" s="28"/>
      <c r="EJ1024" s="28"/>
      <c r="EK1024" s="28"/>
      <c r="EL1024" s="28"/>
      <c r="EM1024" s="28"/>
      <c r="EN1024" s="28"/>
      <c r="EO1024" s="28"/>
      <c r="EP1024" s="28"/>
      <c r="EQ1024" s="28"/>
      <c r="ER1024" s="28"/>
      <c r="ES1024" s="28"/>
      <c r="ET1024" s="28"/>
      <c r="EU1024" s="28"/>
      <c r="EV1024" s="28"/>
      <c r="EW1024" s="28"/>
      <c r="EX1024" s="28"/>
      <c r="EY1024" s="28"/>
      <c r="EZ1024" s="28"/>
      <c r="FA1024" s="28"/>
      <c r="FB1024" s="28"/>
      <c r="FC1024" s="28"/>
      <c r="FD1024" s="28"/>
      <c r="FE1024" s="28"/>
      <c r="FF1024" s="28"/>
      <c r="FG1024" s="28"/>
      <c r="FH1024" s="28"/>
      <c r="FI1024" s="28"/>
      <c r="FJ1024" s="28"/>
      <c r="FK1024" s="28"/>
      <c r="FL1024" s="28"/>
      <c r="FM1024" s="28"/>
      <c r="FN1024" s="28"/>
      <c r="FO1024" s="28"/>
      <c r="FP1024" s="28"/>
      <c r="FQ1024" s="28"/>
      <c r="FR1024" s="28"/>
      <c r="FS1024" s="28"/>
      <c r="FT1024" s="28"/>
      <c r="FU1024" s="28"/>
      <c r="FV1024" s="28"/>
      <c r="FW1024" s="28"/>
      <c r="FX1024" s="28"/>
      <c r="FY1024" s="28"/>
      <c r="FZ1024" s="28"/>
      <c r="GA1024" s="28"/>
      <c r="GB1024" s="28"/>
      <c r="GC1024" s="28"/>
      <c r="GD1024" s="28"/>
      <c r="GE1024" s="28"/>
      <c r="GF1024" s="28"/>
      <c r="GG1024" s="28"/>
      <c r="GH1024" s="28"/>
      <c r="GI1024" s="28"/>
      <c r="GJ1024" s="28"/>
      <c r="GK1024" s="28"/>
      <c r="GL1024" s="28"/>
      <c r="GM1024" s="28"/>
      <c r="GN1024" s="28"/>
      <c r="GO1024" s="28"/>
      <c r="GP1024" s="28"/>
      <c r="GQ1024" s="28"/>
      <c r="GR1024" s="28"/>
      <c r="GS1024" s="28"/>
      <c r="GT1024" s="28"/>
      <c r="GU1024" s="28"/>
      <c r="GV1024" s="28"/>
      <c r="GW1024" s="28"/>
      <c r="GX1024" s="28"/>
      <c r="GY1024" s="28"/>
      <c r="GZ1024" s="28"/>
      <c r="HA1024" s="28"/>
      <c r="HB1024" s="28"/>
      <c r="HC1024" s="28"/>
      <c r="HD1024" s="28"/>
      <c r="HE1024" s="28"/>
      <c r="HF1024" s="28"/>
      <c r="HG1024" s="28"/>
      <c r="HH1024" s="28"/>
      <c r="HI1024" s="28"/>
      <c r="HJ1024" s="28"/>
      <c r="HK1024" s="28"/>
      <c r="HL1024" s="28"/>
      <c r="HM1024" s="28"/>
      <c r="HN1024" s="28"/>
      <c r="HO1024" s="28"/>
      <c r="HP1024" s="28"/>
      <c r="HQ1024" s="28"/>
      <c r="HR1024" s="28"/>
      <c r="HS1024" s="28"/>
      <c r="HT1024" s="28"/>
      <c r="HU1024" s="28"/>
      <c r="HV1024" s="28"/>
      <c r="HW1024" s="28"/>
      <c r="HX1024" s="28"/>
      <c r="HY1024" s="28"/>
      <c r="HZ1024" s="28"/>
      <c r="IA1024" s="28"/>
      <c r="IB1024" s="28"/>
      <c r="IC1024" s="28"/>
      <c r="ID1024" s="28"/>
      <c r="IE1024" s="28"/>
      <c r="IF1024" s="28"/>
      <c r="IG1024" s="28"/>
      <c r="IH1024" s="28"/>
      <c r="II1024" s="28"/>
      <c r="IJ1024" s="28"/>
      <c r="IK1024" s="28"/>
      <c r="IL1024" s="28"/>
      <c r="IM1024" s="28"/>
      <c r="IN1024" s="28"/>
      <c r="IO1024" s="28"/>
      <c r="IP1024" s="28"/>
      <c r="IQ1024" s="28"/>
      <c r="IR1024" s="28"/>
    </row>
    <row r="1025" spans="2:252" x14ac:dyDescent="0.25">
      <c r="B1025" s="28"/>
      <c r="C1025" s="28"/>
      <c r="D1025" s="28"/>
      <c r="E1025" s="28"/>
      <c r="F1025" s="28"/>
      <c r="G1025" s="28"/>
      <c r="H1025" s="28"/>
      <c r="K1025" s="28"/>
      <c r="L1025" s="28"/>
      <c r="M1025" s="28"/>
      <c r="N1025" s="28"/>
      <c r="O1025" s="28"/>
      <c r="P1025" s="28"/>
      <c r="Q1025" s="28"/>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c r="DN1025" s="28"/>
      <c r="DO1025" s="28"/>
      <c r="DP1025" s="28"/>
      <c r="DQ1025" s="28"/>
      <c r="DR1025" s="28"/>
      <c r="DS1025" s="28"/>
      <c r="DT1025" s="28"/>
      <c r="DU1025" s="28"/>
      <c r="DV1025" s="28"/>
      <c r="DW1025" s="28"/>
      <c r="DX1025" s="28"/>
      <c r="DY1025" s="28"/>
      <c r="DZ1025" s="28"/>
      <c r="EA1025" s="28"/>
      <c r="EB1025" s="28"/>
      <c r="EC1025" s="28"/>
      <c r="ED1025" s="28"/>
      <c r="EE1025" s="28"/>
      <c r="EF1025" s="28"/>
      <c r="EG1025" s="28"/>
      <c r="EH1025" s="28"/>
      <c r="EI1025" s="28"/>
      <c r="EJ1025" s="28"/>
      <c r="EK1025" s="28"/>
      <c r="EL1025" s="28"/>
      <c r="EM1025" s="28"/>
      <c r="EN1025" s="28"/>
      <c r="EO1025" s="28"/>
      <c r="EP1025" s="28"/>
      <c r="EQ1025" s="28"/>
      <c r="ER1025" s="28"/>
      <c r="ES1025" s="28"/>
      <c r="ET1025" s="28"/>
      <c r="EU1025" s="28"/>
      <c r="EV1025" s="28"/>
      <c r="EW1025" s="28"/>
      <c r="EX1025" s="28"/>
      <c r="EY1025" s="28"/>
      <c r="EZ1025" s="28"/>
      <c r="FA1025" s="28"/>
      <c r="FB1025" s="28"/>
      <c r="FC1025" s="28"/>
      <c r="FD1025" s="28"/>
      <c r="FE1025" s="28"/>
      <c r="FF1025" s="28"/>
      <c r="FG1025" s="28"/>
      <c r="FH1025" s="28"/>
      <c r="FI1025" s="28"/>
      <c r="FJ1025" s="28"/>
      <c r="FK1025" s="28"/>
      <c r="FL1025" s="28"/>
      <c r="FM1025" s="28"/>
      <c r="FN1025" s="28"/>
      <c r="FO1025" s="28"/>
      <c r="FP1025" s="28"/>
      <c r="FQ1025" s="28"/>
      <c r="FR1025" s="28"/>
      <c r="FS1025" s="28"/>
      <c r="FT1025" s="28"/>
      <c r="FU1025" s="28"/>
      <c r="FV1025" s="28"/>
      <c r="FW1025" s="28"/>
      <c r="FX1025" s="28"/>
      <c r="FY1025" s="28"/>
      <c r="FZ1025" s="28"/>
      <c r="GA1025" s="28"/>
      <c r="GB1025" s="28"/>
      <c r="GC1025" s="28"/>
      <c r="GD1025" s="28"/>
      <c r="GE1025" s="28"/>
      <c r="GF1025" s="28"/>
      <c r="GG1025" s="28"/>
      <c r="GH1025" s="28"/>
      <c r="GI1025" s="28"/>
      <c r="GJ1025" s="28"/>
      <c r="GK1025" s="28"/>
      <c r="GL1025" s="28"/>
      <c r="GM1025" s="28"/>
      <c r="GN1025" s="28"/>
      <c r="GO1025" s="28"/>
      <c r="GP1025" s="28"/>
      <c r="GQ1025" s="28"/>
      <c r="GR1025" s="28"/>
      <c r="GS1025" s="28"/>
      <c r="GT1025" s="28"/>
      <c r="GU1025" s="28"/>
      <c r="GV1025" s="28"/>
      <c r="GW1025" s="28"/>
      <c r="GX1025" s="28"/>
      <c r="GY1025" s="28"/>
      <c r="GZ1025" s="28"/>
      <c r="HA1025" s="28"/>
      <c r="HB1025" s="28"/>
      <c r="HC1025" s="28"/>
      <c r="HD1025" s="28"/>
      <c r="HE1025" s="28"/>
      <c r="HF1025" s="28"/>
      <c r="HG1025" s="28"/>
      <c r="HH1025" s="28"/>
      <c r="HI1025" s="28"/>
      <c r="HJ1025" s="28"/>
      <c r="HK1025" s="28"/>
      <c r="HL1025" s="28"/>
      <c r="HM1025" s="28"/>
      <c r="HN1025" s="28"/>
      <c r="HO1025" s="28"/>
      <c r="HP1025" s="28"/>
      <c r="HQ1025" s="28"/>
      <c r="HR1025" s="28"/>
      <c r="HS1025" s="28"/>
      <c r="HT1025" s="28"/>
      <c r="HU1025" s="28"/>
      <c r="HV1025" s="28"/>
      <c r="HW1025" s="28"/>
      <c r="HX1025" s="28"/>
      <c r="HY1025" s="28"/>
      <c r="HZ1025" s="28"/>
      <c r="IA1025" s="28"/>
      <c r="IB1025" s="28"/>
      <c r="IC1025" s="28"/>
      <c r="ID1025" s="28"/>
      <c r="IE1025" s="28"/>
      <c r="IF1025" s="28"/>
      <c r="IG1025" s="28"/>
      <c r="IH1025" s="28"/>
      <c r="II1025" s="28"/>
      <c r="IJ1025" s="28"/>
      <c r="IK1025" s="28"/>
      <c r="IL1025" s="28"/>
      <c r="IM1025" s="28"/>
      <c r="IN1025" s="28"/>
      <c r="IO1025" s="28"/>
      <c r="IP1025" s="28"/>
      <c r="IQ1025" s="28"/>
      <c r="IR1025" s="28"/>
    </row>
    <row r="1026" spans="2:252" x14ac:dyDescent="0.25">
      <c r="B1026" s="28"/>
      <c r="C1026" s="28"/>
      <c r="D1026" s="28"/>
      <c r="E1026" s="28"/>
      <c r="F1026" s="28"/>
      <c r="G1026" s="28"/>
      <c r="H1026" s="28"/>
      <c r="K1026" s="28"/>
      <c r="L1026" s="28"/>
      <c r="M1026" s="28"/>
      <c r="N1026" s="28"/>
      <c r="O1026" s="28"/>
      <c r="P1026" s="28"/>
      <c r="Q1026" s="28"/>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c r="DN1026" s="28"/>
      <c r="DO1026" s="28"/>
      <c r="DP1026" s="28"/>
      <c r="DQ1026" s="28"/>
      <c r="DR1026" s="28"/>
      <c r="DS1026" s="28"/>
      <c r="DT1026" s="28"/>
      <c r="DU1026" s="28"/>
      <c r="DV1026" s="28"/>
      <c r="DW1026" s="28"/>
      <c r="DX1026" s="28"/>
      <c r="DY1026" s="28"/>
      <c r="DZ1026" s="28"/>
      <c r="EA1026" s="28"/>
      <c r="EB1026" s="28"/>
      <c r="EC1026" s="28"/>
      <c r="ED1026" s="28"/>
      <c r="EE1026" s="28"/>
      <c r="EF1026" s="28"/>
      <c r="EG1026" s="28"/>
      <c r="EH1026" s="28"/>
      <c r="EI1026" s="28"/>
      <c r="EJ1026" s="28"/>
      <c r="EK1026" s="28"/>
      <c r="EL1026" s="28"/>
      <c r="EM1026" s="28"/>
      <c r="EN1026" s="28"/>
      <c r="EO1026" s="28"/>
      <c r="EP1026" s="28"/>
      <c r="EQ1026" s="28"/>
      <c r="ER1026" s="28"/>
      <c r="ES1026" s="28"/>
      <c r="ET1026" s="28"/>
      <c r="EU1026" s="28"/>
      <c r="EV1026" s="28"/>
      <c r="EW1026" s="28"/>
      <c r="EX1026" s="28"/>
      <c r="EY1026" s="28"/>
      <c r="EZ1026" s="28"/>
      <c r="FA1026" s="28"/>
      <c r="FB1026" s="28"/>
      <c r="FC1026" s="28"/>
      <c r="FD1026" s="28"/>
      <c r="FE1026" s="28"/>
      <c r="FF1026" s="28"/>
      <c r="FG1026" s="28"/>
      <c r="FH1026" s="28"/>
      <c r="FI1026" s="28"/>
      <c r="FJ1026" s="28"/>
      <c r="FK1026" s="28"/>
      <c r="FL1026" s="28"/>
      <c r="FM1026" s="28"/>
      <c r="FN1026" s="28"/>
      <c r="FO1026" s="28"/>
      <c r="FP1026" s="28"/>
      <c r="FQ1026" s="28"/>
      <c r="FR1026" s="28"/>
      <c r="FS1026" s="28"/>
      <c r="FT1026" s="28"/>
      <c r="FU1026" s="28"/>
      <c r="FV1026" s="28"/>
      <c r="FW1026" s="28"/>
      <c r="FX1026" s="28"/>
      <c r="FY1026" s="28"/>
      <c r="FZ1026" s="28"/>
      <c r="GA1026" s="28"/>
      <c r="GB1026" s="28"/>
      <c r="GC1026" s="28"/>
      <c r="GD1026" s="28"/>
      <c r="GE1026" s="28"/>
      <c r="GF1026" s="28"/>
      <c r="GG1026" s="28"/>
      <c r="GH1026" s="28"/>
      <c r="GI1026" s="28"/>
      <c r="GJ1026" s="28"/>
      <c r="GK1026" s="28"/>
      <c r="GL1026" s="28"/>
      <c r="GM1026" s="28"/>
      <c r="GN1026" s="28"/>
      <c r="GO1026" s="28"/>
      <c r="GP1026" s="28"/>
      <c r="GQ1026" s="28"/>
      <c r="GR1026" s="28"/>
      <c r="GS1026" s="28"/>
      <c r="GT1026" s="28"/>
      <c r="GU1026" s="28"/>
      <c r="GV1026" s="28"/>
      <c r="GW1026" s="28"/>
      <c r="GX1026" s="28"/>
      <c r="GY1026" s="28"/>
      <c r="GZ1026" s="28"/>
      <c r="HA1026" s="28"/>
      <c r="HB1026" s="28"/>
      <c r="HC1026" s="28"/>
      <c r="HD1026" s="28"/>
      <c r="HE1026" s="28"/>
      <c r="HF1026" s="28"/>
      <c r="HG1026" s="28"/>
      <c r="HH1026" s="28"/>
      <c r="HI1026" s="28"/>
      <c r="HJ1026" s="28"/>
      <c r="HK1026" s="28"/>
      <c r="HL1026" s="28"/>
      <c r="HM1026" s="28"/>
      <c r="HN1026" s="28"/>
      <c r="HO1026" s="28"/>
      <c r="HP1026" s="28"/>
      <c r="HQ1026" s="28"/>
      <c r="HR1026" s="28"/>
      <c r="HS1026" s="28"/>
      <c r="HT1026" s="28"/>
      <c r="HU1026" s="28"/>
      <c r="HV1026" s="28"/>
      <c r="HW1026" s="28"/>
      <c r="HX1026" s="28"/>
      <c r="HY1026" s="28"/>
      <c r="HZ1026" s="28"/>
      <c r="IA1026" s="28"/>
      <c r="IB1026" s="28"/>
      <c r="IC1026" s="28"/>
      <c r="ID1026" s="28"/>
      <c r="IE1026" s="28"/>
      <c r="IF1026" s="28"/>
      <c r="IG1026" s="28"/>
      <c r="IH1026" s="28"/>
      <c r="II1026" s="28"/>
      <c r="IJ1026" s="28"/>
      <c r="IK1026" s="28"/>
      <c r="IL1026" s="28"/>
      <c r="IM1026" s="28"/>
      <c r="IN1026" s="28"/>
      <c r="IO1026" s="28"/>
      <c r="IP1026" s="28"/>
      <c r="IQ1026" s="28"/>
      <c r="IR1026" s="28"/>
    </row>
    <row r="1027" spans="2:252" x14ac:dyDescent="0.25">
      <c r="B1027" s="28"/>
      <c r="C1027" s="28"/>
      <c r="D1027" s="28"/>
      <c r="E1027" s="28"/>
      <c r="F1027" s="28"/>
      <c r="G1027" s="28"/>
      <c r="H1027" s="28"/>
      <c r="K1027" s="28"/>
      <c r="L1027" s="28"/>
      <c r="M1027" s="28"/>
      <c r="N1027" s="28"/>
      <c r="O1027" s="28"/>
      <c r="P1027" s="28"/>
      <c r="Q1027" s="28"/>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c r="DN1027" s="28"/>
      <c r="DO1027" s="28"/>
      <c r="DP1027" s="28"/>
      <c r="DQ1027" s="28"/>
      <c r="DR1027" s="28"/>
      <c r="DS1027" s="28"/>
      <c r="DT1027" s="28"/>
      <c r="DU1027" s="28"/>
      <c r="DV1027" s="28"/>
      <c r="DW1027" s="28"/>
      <c r="DX1027" s="28"/>
      <c r="DY1027" s="28"/>
      <c r="DZ1027" s="28"/>
      <c r="EA1027" s="28"/>
      <c r="EB1027" s="28"/>
      <c r="EC1027" s="28"/>
      <c r="ED1027" s="28"/>
      <c r="EE1027" s="28"/>
      <c r="EF1027" s="28"/>
      <c r="EG1027" s="28"/>
      <c r="EH1027" s="28"/>
      <c r="EI1027" s="28"/>
      <c r="EJ1027" s="28"/>
      <c r="EK1027" s="28"/>
      <c r="EL1027" s="28"/>
      <c r="EM1027" s="28"/>
      <c r="EN1027" s="28"/>
      <c r="EO1027" s="28"/>
      <c r="EP1027" s="28"/>
      <c r="EQ1027" s="28"/>
      <c r="ER1027" s="28"/>
      <c r="ES1027" s="28"/>
      <c r="ET1027" s="28"/>
      <c r="EU1027" s="28"/>
      <c r="EV1027" s="28"/>
      <c r="EW1027" s="28"/>
      <c r="EX1027" s="28"/>
      <c r="EY1027" s="28"/>
      <c r="EZ1027" s="28"/>
      <c r="FA1027" s="28"/>
      <c r="FB1027" s="28"/>
      <c r="FC1027" s="28"/>
      <c r="FD1027" s="28"/>
      <c r="FE1027" s="28"/>
      <c r="FF1027" s="28"/>
      <c r="FG1027" s="28"/>
      <c r="FH1027" s="28"/>
      <c r="FI1027" s="28"/>
      <c r="FJ1027" s="28"/>
      <c r="FK1027" s="28"/>
      <c r="FL1027" s="28"/>
      <c r="FM1027" s="28"/>
      <c r="FN1027" s="28"/>
      <c r="FO1027" s="28"/>
      <c r="FP1027" s="28"/>
      <c r="FQ1027" s="28"/>
      <c r="FR1027" s="28"/>
      <c r="FS1027" s="28"/>
      <c r="FT1027" s="28"/>
      <c r="FU1027" s="28"/>
      <c r="FV1027" s="28"/>
      <c r="FW1027" s="28"/>
      <c r="FX1027" s="28"/>
      <c r="FY1027" s="28"/>
      <c r="FZ1027" s="28"/>
      <c r="GA1027" s="28"/>
      <c r="GB1027" s="28"/>
      <c r="GC1027" s="28"/>
      <c r="GD1027" s="28"/>
      <c r="GE1027" s="28"/>
      <c r="GF1027" s="28"/>
      <c r="GG1027" s="28"/>
      <c r="GH1027" s="28"/>
      <c r="GI1027" s="28"/>
      <c r="GJ1027" s="28"/>
      <c r="GK1027" s="28"/>
      <c r="GL1027" s="28"/>
      <c r="GM1027" s="28"/>
      <c r="GN1027" s="28"/>
      <c r="GO1027" s="28"/>
      <c r="GP1027" s="28"/>
      <c r="GQ1027" s="28"/>
      <c r="GR1027" s="28"/>
      <c r="GS1027" s="28"/>
      <c r="GT1027" s="28"/>
      <c r="GU1027" s="28"/>
      <c r="GV1027" s="28"/>
      <c r="GW1027" s="28"/>
      <c r="GX1027" s="28"/>
      <c r="GY1027" s="28"/>
      <c r="GZ1027" s="28"/>
      <c r="HA1027" s="28"/>
      <c r="HB1027" s="28"/>
      <c r="HC1027" s="28"/>
      <c r="HD1027" s="28"/>
      <c r="HE1027" s="28"/>
      <c r="HF1027" s="28"/>
      <c r="HG1027" s="28"/>
      <c r="HH1027" s="28"/>
      <c r="HI1027" s="28"/>
      <c r="HJ1027" s="28"/>
      <c r="HK1027" s="28"/>
      <c r="HL1027" s="28"/>
      <c r="HM1027" s="28"/>
      <c r="HN1027" s="28"/>
      <c r="HO1027" s="28"/>
      <c r="HP1027" s="28"/>
      <c r="HQ1027" s="28"/>
      <c r="HR1027" s="28"/>
      <c r="HS1027" s="28"/>
      <c r="HT1027" s="28"/>
      <c r="HU1027" s="28"/>
      <c r="HV1027" s="28"/>
      <c r="HW1027" s="28"/>
      <c r="HX1027" s="28"/>
      <c r="HY1027" s="28"/>
      <c r="HZ1027" s="28"/>
      <c r="IA1027" s="28"/>
      <c r="IB1027" s="28"/>
      <c r="IC1027" s="28"/>
      <c r="ID1027" s="28"/>
      <c r="IE1027" s="28"/>
      <c r="IF1027" s="28"/>
      <c r="IG1027" s="28"/>
      <c r="IH1027" s="28"/>
      <c r="II1027" s="28"/>
      <c r="IJ1027" s="28"/>
      <c r="IK1027" s="28"/>
      <c r="IL1027" s="28"/>
      <c r="IM1027" s="28"/>
      <c r="IN1027" s="28"/>
      <c r="IO1027" s="28"/>
      <c r="IP1027" s="28"/>
      <c r="IQ1027" s="28"/>
      <c r="IR1027" s="28"/>
    </row>
    <row r="1028" spans="2:252" x14ac:dyDescent="0.25">
      <c r="B1028" s="28"/>
      <c r="C1028" s="28"/>
      <c r="D1028" s="28"/>
      <c r="E1028" s="28"/>
      <c r="F1028" s="28"/>
      <c r="G1028" s="28"/>
      <c r="H1028" s="28"/>
      <c r="K1028" s="28"/>
      <c r="L1028" s="28"/>
      <c r="M1028" s="28"/>
      <c r="N1028" s="28"/>
      <c r="O1028" s="28"/>
      <c r="P1028" s="28"/>
      <c r="Q1028" s="28"/>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c r="DN1028" s="28"/>
      <c r="DO1028" s="28"/>
      <c r="DP1028" s="28"/>
      <c r="DQ1028" s="28"/>
      <c r="DR1028" s="28"/>
      <c r="DS1028" s="28"/>
      <c r="DT1028" s="28"/>
      <c r="DU1028" s="28"/>
      <c r="DV1028" s="28"/>
      <c r="DW1028" s="28"/>
      <c r="DX1028" s="28"/>
      <c r="DY1028" s="28"/>
      <c r="DZ1028" s="28"/>
      <c r="EA1028" s="28"/>
      <c r="EB1028" s="28"/>
      <c r="EC1028" s="28"/>
      <c r="ED1028" s="28"/>
      <c r="EE1028" s="28"/>
      <c r="EF1028" s="28"/>
      <c r="EG1028" s="28"/>
      <c r="EH1028" s="28"/>
      <c r="EI1028" s="28"/>
      <c r="EJ1028" s="28"/>
      <c r="EK1028" s="28"/>
      <c r="EL1028" s="28"/>
      <c r="EM1028" s="28"/>
      <c r="EN1028" s="28"/>
      <c r="EO1028" s="28"/>
      <c r="EP1028" s="28"/>
      <c r="EQ1028" s="28"/>
      <c r="ER1028" s="28"/>
      <c r="ES1028" s="28"/>
      <c r="ET1028" s="28"/>
      <c r="EU1028" s="28"/>
      <c r="EV1028" s="28"/>
      <c r="EW1028" s="28"/>
      <c r="EX1028" s="28"/>
      <c r="EY1028" s="28"/>
      <c r="EZ1028" s="28"/>
      <c r="FA1028" s="28"/>
      <c r="FB1028" s="28"/>
      <c r="FC1028" s="28"/>
      <c r="FD1028" s="28"/>
      <c r="FE1028" s="28"/>
      <c r="FF1028" s="28"/>
      <c r="FG1028" s="28"/>
      <c r="FH1028" s="28"/>
      <c r="FI1028" s="28"/>
      <c r="FJ1028" s="28"/>
      <c r="FK1028" s="28"/>
      <c r="FL1028" s="28"/>
      <c r="FM1028" s="28"/>
      <c r="FN1028" s="28"/>
      <c r="FO1028" s="28"/>
      <c r="FP1028" s="28"/>
      <c r="FQ1028" s="28"/>
      <c r="FR1028" s="28"/>
      <c r="FS1028" s="28"/>
      <c r="FT1028" s="28"/>
      <c r="FU1028" s="28"/>
      <c r="FV1028" s="28"/>
      <c r="FW1028" s="28"/>
      <c r="FX1028" s="28"/>
      <c r="FY1028" s="28"/>
      <c r="FZ1028" s="28"/>
      <c r="GA1028" s="28"/>
      <c r="GB1028" s="28"/>
      <c r="GC1028" s="28"/>
      <c r="GD1028" s="28"/>
      <c r="GE1028" s="28"/>
      <c r="GF1028" s="28"/>
      <c r="GG1028" s="28"/>
      <c r="GH1028" s="28"/>
      <c r="GI1028" s="28"/>
      <c r="GJ1028" s="28"/>
      <c r="GK1028" s="28"/>
      <c r="GL1028" s="28"/>
      <c r="GM1028" s="28"/>
      <c r="GN1028" s="28"/>
      <c r="GO1028" s="28"/>
      <c r="GP1028" s="28"/>
      <c r="GQ1028" s="28"/>
      <c r="GR1028" s="28"/>
      <c r="GS1028" s="28"/>
      <c r="GT1028" s="28"/>
      <c r="GU1028" s="28"/>
      <c r="GV1028" s="28"/>
      <c r="GW1028" s="28"/>
      <c r="GX1028" s="28"/>
      <c r="GY1028" s="28"/>
      <c r="GZ1028" s="28"/>
      <c r="HA1028" s="28"/>
      <c r="HB1028" s="28"/>
      <c r="HC1028" s="28"/>
      <c r="HD1028" s="28"/>
      <c r="HE1028" s="28"/>
      <c r="HF1028" s="28"/>
      <c r="HG1028" s="28"/>
      <c r="HH1028" s="28"/>
      <c r="HI1028" s="28"/>
      <c r="HJ1028" s="28"/>
      <c r="HK1028" s="28"/>
      <c r="HL1028" s="28"/>
      <c r="HM1028" s="28"/>
      <c r="HN1028" s="28"/>
      <c r="HO1028" s="28"/>
      <c r="HP1028" s="28"/>
      <c r="HQ1028" s="28"/>
      <c r="HR1028" s="28"/>
      <c r="HS1028" s="28"/>
      <c r="HT1028" s="28"/>
      <c r="HU1028" s="28"/>
      <c r="HV1028" s="28"/>
      <c r="HW1028" s="28"/>
      <c r="HX1028" s="28"/>
      <c r="HY1028" s="28"/>
      <c r="HZ1028" s="28"/>
      <c r="IA1028" s="28"/>
      <c r="IB1028" s="28"/>
      <c r="IC1028" s="28"/>
      <c r="ID1028" s="28"/>
      <c r="IE1028" s="28"/>
      <c r="IF1028" s="28"/>
      <c r="IG1028" s="28"/>
      <c r="IH1028" s="28"/>
      <c r="II1028" s="28"/>
      <c r="IJ1028" s="28"/>
      <c r="IK1028" s="28"/>
      <c r="IL1028" s="28"/>
      <c r="IM1028" s="28"/>
      <c r="IN1028" s="28"/>
      <c r="IO1028" s="28"/>
      <c r="IP1028" s="28"/>
      <c r="IQ1028" s="28"/>
      <c r="IR1028" s="28"/>
    </row>
    <row r="1029" spans="2:252" x14ac:dyDescent="0.25">
      <c r="B1029" s="28"/>
      <c r="C1029" s="28"/>
      <c r="D1029" s="28"/>
      <c r="E1029" s="28"/>
      <c r="F1029" s="28"/>
      <c r="G1029" s="28"/>
      <c r="H1029" s="28"/>
      <c r="K1029" s="28"/>
      <c r="L1029" s="28"/>
      <c r="M1029" s="28"/>
      <c r="N1029" s="28"/>
      <c r="O1029" s="28"/>
      <c r="P1029" s="28"/>
      <c r="Q1029" s="28"/>
      <c r="R1029" s="28"/>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c r="DN1029" s="28"/>
      <c r="DO1029" s="28"/>
      <c r="DP1029" s="28"/>
      <c r="DQ1029" s="28"/>
      <c r="DR1029" s="28"/>
      <c r="DS1029" s="28"/>
      <c r="DT1029" s="28"/>
      <c r="DU1029" s="28"/>
      <c r="DV1029" s="28"/>
      <c r="DW1029" s="28"/>
      <c r="DX1029" s="28"/>
      <c r="DY1029" s="28"/>
      <c r="DZ1029" s="28"/>
      <c r="EA1029" s="28"/>
      <c r="EB1029" s="28"/>
      <c r="EC1029" s="28"/>
      <c r="ED1029" s="28"/>
      <c r="EE1029" s="28"/>
      <c r="EF1029" s="28"/>
      <c r="EG1029" s="28"/>
      <c r="EH1029" s="28"/>
      <c r="EI1029" s="28"/>
      <c r="EJ1029" s="28"/>
      <c r="EK1029" s="28"/>
      <c r="EL1029" s="28"/>
      <c r="EM1029" s="28"/>
      <c r="EN1029" s="28"/>
      <c r="EO1029" s="28"/>
      <c r="EP1029" s="28"/>
      <c r="EQ1029" s="28"/>
      <c r="ER1029" s="28"/>
      <c r="ES1029" s="28"/>
      <c r="ET1029" s="28"/>
      <c r="EU1029" s="28"/>
      <c r="EV1029" s="28"/>
      <c r="EW1029" s="28"/>
      <c r="EX1029" s="28"/>
      <c r="EY1029" s="28"/>
      <c r="EZ1029" s="28"/>
      <c r="FA1029" s="28"/>
      <c r="FB1029" s="28"/>
      <c r="FC1029" s="28"/>
      <c r="FD1029" s="28"/>
      <c r="FE1029" s="28"/>
      <c r="FF1029" s="28"/>
      <c r="FG1029" s="28"/>
      <c r="FH1029" s="28"/>
      <c r="FI1029" s="28"/>
      <c r="FJ1029" s="28"/>
      <c r="FK1029" s="28"/>
      <c r="FL1029" s="28"/>
      <c r="FM1029" s="28"/>
      <c r="FN1029" s="28"/>
      <c r="FO1029" s="28"/>
      <c r="FP1029" s="28"/>
      <c r="FQ1029" s="28"/>
      <c r="FR1029" s="28"/>
      <c r="FS1029" s="28"/>
      <c r="FT1029" s="28"/>
      <c r="FU1029" s="28"/>
      <c r="FV1029" s="28"/>
      <c r="FW1029" s="28"/>
      <c r="FX1029" s="28"/>
      <c r="FY1029" s="28"/>
      <c r="FZ1029" s="28"/>
      <c r="GA1029" s="28"/>
      <c r="GB1029" s="28"/>
      <c r="GC1029" s="28"/>
      <c r="GD1029" s="28"/>
      <c r="GE1029" s="28"/>
      <c r="GF1029" s="28"/>
      <c r="GG1029" s="28"/>
      <c r="GH1029" s="28"/>
      <c r="GI1029" s="28"/>
      <c r="GJ1029" s="28"/>
      <c r="GK1029" s="28"/>
      <c r="GL1029" s="28"/>
      <c r="GM1029" s="28"/>
      <c r="GN1029" s="28"/>
      <c r="GO1029" s="28"/>
      <c r="GP1029" s="28"/>
      <c r="GQ1029" s="28"/>
      <c r="GR1029" s="28"/>
      <c r="GS1029" s="28"/>
      <c r="GT1029" s="28"/>
      <c r="GU1029" s="28"/>
      <c r="GV1029" s="28"/>
      <c r="GW1029" s="28"/>
      <c r="GX1029" s="28"/>
      <c r="GY1029" s="28"/>
      <c r="GZ1029" s="28"/>
      <c r="HA1029" s="28"/>
      <c r="HB1029" s="28"/>
      <c r="HC1029" s="28"/>
      <c r="HD1029" s="28"/>
      <c r="HE1029" s="28"/>
      <c r="HF1029" s="28"/>
      <c r="HG1029" s="28"/>
      <c r="HH1029" s="28"/>
      <c r="HI1029" s="28"/>
      <c r="HJ1029" s="28"/>
      <c r="HK1029" s="28"/>
      <c r="HL1029" s="28"/>
      <c r="HM1029" s="28"/>
      <c r="HN1029" s="28"/>
      <c r="HO1029" s="28"/>
      <c r="HP1029" s="28"/>
      <c r="HQ1029" s="28"/>
      <c r="HR1029" s="28"/>
      <c r="HS1029" s="28"/>
      <c r="HT1029" s="28"/>
      <c r="HU1029" s="28"/>
      <c r="HV1029" s="28"/>
      <c r="HW1029" s="28"/>
      <c r="HX1029" s="28"/>
      <c r="HY1029" s="28"/>
      <c r="HZ1029" s="28"/>
      <c r="IA1029" s="28"/>
      <c r="IB1029" s="28"/>
      <c r="IC1029" s="28"/>
      <c r="ID1029" s="28"/>
      <c r="IE1029" s="28"/>
      <c r="IF1029" s="28"/>
      <c r="IG1029" s="28"/>
      <c r="IH1029" s="28"/>
      <c r="II1029" s="28"/>
      <c r="IJ1029" s="28"/>
      <c r="IK1029" s="28"/>
      <c r="IL1029" s="28"/>
      <c r="IM1029" s="28"/>
      <c r="IN1029" s="28"/>
      <c r="IO1029" s="28"/>
      <c r="IP1029" s="28"/>
      <c r="IQ1029" s="28"/>
      <c r="IR1029" s="28"/>
    </row>
    <row r="1030" spans="2:252" x14ac:dyDescent="0.25">
      <c r="B1030" s="28"/>
      <c r="C1030" s="28"/>
      <c r="D1030" s="28"/>
      <c r="E1030" s="28"/>
      <c r="F1030" s="28"/>
      <c r="G1030" s="28"/>
      <c r="H1030" s="28"/>
      <c r="K1030" s="28"/>
      <c r="L1030" s="28"/>
      <c r="M1030" s="28"/>
      <c r="N1030" s="28"/>
      <c r="O1030" s="28"/>
      <c r="P1030" s="28"/>
      <c r="Q1030" s="28"/>
      <c r="R1030" s="28"/>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c r="DN1030" s="28"/>
      <c r="DO1030" s="28"/>
      <c r="DP1030" s="28"/>
      <c r="DQ1030" s="28"/>
      <c r="DR1030" s="28"/>
      <c r="DS1030" s="28"/>
      <c r="DT1030" s="28"/>
      <c r="DU1030" s="28"/>
      <c r="DV1030" s="28"/>
      <c r="DW1030" s="28"/>
      <c r="DX1030" s="28"/>
      <c r="DY1030" s="28"/>
      <c r="DZ1030" s="28"/>
      <c r="EA1030" s="28"/>
      <c r="EB1030" s="28"/>
      <c r="EC1030" s="28"/>
      <c r="ED1030" s="28"/>
      <c r="EE1030" s="28"/>
      <c r="EF1030" s="28"/>
      <c r="EG1030" s="28"/>
      <c r="EH1030" s="28"/>
      <c r="EI1030" s="28"/>
      <c r="EJ1030" s="28"/>
      <c r="EK1030" s="28"/>
      <c r="EL1030" s="28"/>
      <c r="EM1030" s="28"/>
      <c r="EN1030" s="28"/>
      <c r="EO1030" s="28"/>
      <c r="EP1030" s="28"/>
      <c r="EQ1030" s="28"/>
      <c r="ER1030" s="28"/>
      <c r="ES1030" s="28"/>
      <c r="ET1030" s="28"/>
      <c r="EU1030" s="28"/>
      <c r="EV1030" s="28"/>
      <c r="EW1030" s="28"/>
      <c r="EX1030" s="28"/>
      <c r="EY1030" s="28"/>
      <c r="EZ1030" s="28"/>
      <c r="FA1030" s="28"/>
      <c r="FB1030" s="28"/>
      <c r="FC1030" s="28"/>
      <c r="FD1030" s="28"/>
      <c r="FE1030" s="28"/>
      <c r="FF1030" s="28"/>
      <c r="FG1030" s="28"/>
      <c r="FH1030" s="28"/>
      <c r="FI1030" s="28"/>
      <c r="FJ1030" s="28"/>
      <c r="FK1030" s="28"/>
      <c r="FL1030" s="28"/>
      <c r="FM1030" s="28"/>
      <c r="FN1030" s="28"/>
      <c r="FO1030" s="28"/>
      <c r="FP1030" s="28"/>
      <c r="FQ1030" s="28"/>
      <c r="FR1030" s="28"/>
      <c r="FS1030" s="28"/>
      <c r="FT1030" s="28"/>
      <c r="FU1030" s="28"/>
      <c r="FV1030" s="28"/>
      <c r="FW1030" s="28"/>
      <c r="FX1030" s="28"/>
      <c r="FY1030" s="28"/>
      <c r="FZ1030" s="28"/>
      <c r="GA1030" s="28"/>
      <c r="GB1030" s="28"/>
      <c r="GC1030" s="28"/>
      <c r="GD1030" s="28"/>
      <c r="GE1030" s="28"/>
      <c r="GF1030" s="28"/>
      <c r="GG1030" s="28"/>
      <c r="GH1030" s="28"/>
      <c r="GI1030" s="28"/>
      <c r="GJ1030" s="28"/>
      <c r="GK1030" s="28"/>
      <c r="GL1030" s="28"/>
      <c r="GM1030" s="28"/>
      <c r="GN1030" s="28"/>
      <c r="GO1030" s="28"/>
      <c r="GP1030" s="28"/>
      <c r="GQ1030" s="28"/>
      <c r="GR1030" s="28"/>
      <c r="GS1030" s="28"/>
      <c r="GT1030" s="28"/>
      <c r="GU1030" s="28"/>
      <c r="GV1030" s="28"/>
      <c r="GW1030" s="28"/>
      <c r="GX1030" s="28"/>
      <c r="GY1030" s="28"/>
      <c r="GZ1030" s="28"/>
      <c r="HA1030" s="28"/>
      <c r="HB1030" s="28"/>
      <c r="HC1030" s="28"/>
      <c r="HD1030" s="28"/>
      <c r="HE1030" s="28"/>
      <c r="HF1030" s="28"/>
      <c r="HG1030" s="28"/>
      <c r="HH1030" s="28"/>
      <c r="HI1030" s="28"/>
      <c r="HJ1030" s="28"/>
      <c r="HK1030" s="28"/>
      <c r="HL1030" s="28"/>
      <c r="HM1030" s="28"/>
      <c r="HN1030" s="28"/>
      <c r="HO1030" s="28"/>
      <c r="HP1030" s="28"/>
      <c r="HQ1030" s="28"/>
      <c r="HR1030" s="28"/>
      <c r="HS1030" s="28"/>
      <c r="HT1030" s="28"/>
      <c r="HU1030" s="28"/>
      <c r="HV1030" s="28"/>
      <c r="HW1030" s="28"/>
      <c r="HX1030" s="28"/>
      <c r="HY1030" s="28"/>
      <c r="HZ1030" s="28"/>
      <c r="IA1030" s="28"/>
      <c r="IB1030" s="28"/>
      <c r="IC1030" s="28"/>
      <c r="ID1030" s="28"/>
      <c r="IE1030" s="28"/>
      <c r="IF1030" s="28"/>
      <c r="IG1030" s="28"/>
      <c r="IH1030" s="28"/>
      <c r="II1030" s="28"/>
      <c r="IJ1030" s="28"/>
      <c r="IK1030" s="28"/>
      <c r="IL1030" s="28"/>
      <c r="IM1030" s="28"/>
      <c r="IN1030" s="28"/>
      <c r="IO1030" s="28"/>
      <c r="IP1030" s="28"/>
      <c r="IQ1030" s="28"/>
      <c r="IR1030" s="28"/>
    </row>
    <row r="1031" spans="2:252" x14ac:dyDescent="0.25">
      <c r="B1031" s="28"/>
      <c r="C1031" s="28"/>
      <c r="D1031" s="28"/>
      <c r="E1031" s="28"/>
      <c r="F1031" s="28"/>
      <c r="G1031" s="28"/>
      <c r="H1031" s="28"/>
      <c r="K1031" s="28"/>
      <c r="L1031" s="28"/>
      <c r="M1031" s="28"/>
      <c r="N1031" s="28"/>
      <c r="O1031" s="28"/>
      <c r="P1031" s="28"/>
      <c r="Q1031" s="28"/>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c r="DN1031" s="28"/>
      <c r="DO1031" s="28"/>
      <c r="DP1031" s="28"/>
      <c r="DQ1031" s="28"/>
      <c r="DR1031" s="28"/>
      <c r="DS1031" s="28"/>
      <c r="DT1031" s="28"/>
      <c r="DU1031" s="28"/>
      <c r="DV1031" s="28"/>
      <c r="DW1031" s="28"/>
      <c r="DX1031" s="28"/>
      <c r="DY1031" s="28"/>
      <c r="DZ1031" s="28"/>
      <c r="EA1031" s="28"/>
      <c r="EB1031" s="28"/>
      <c r="EC1031" s="28"/>
      <c r="ED1031" s="28"/>
      <c r="EE1031" s="28"/>
      <c r="EF1031" s="28"/>
      <c r="EG1031" s="28"/>
      <c r="EH1031" s="28"/>
      <c r="EI1031" s="28"/>
      <c r="EJ1031" s="28"/>
      <c r="EK1031" s="28"/>
      <c r="EL1031" s="28"/>
      <c r="EM1031" s="28"/>
      <c r="EN1031" s="28"/>
      <c r="EO1031" s="28"/>
      <c r="EP1031" s="28"/>
      <c r="EQ1031" s="28"/>
      <c r="ER1031" s="28"/>
      <c r="ES1031" s="28"/>
      <c r="ET1031" s="28"/>
      <c r="EU1031" s="28"/>
      <c r="EV1031" s="28"/>
      <c r="EW1031" s="28"/>
      <c r="EX1031" s="28"/>
      <c r="EY1031" s="28"/>
      <c r="EZ1031" s="28"/>
      <c r="FA1031" s="28"/>
      <c r="FB1031" s="28"/>
      <c r="FC1031" s="28"/>
      <c r="FD1031" s="28"/>
      <c r="FE1031" s="28"/>
      <c r="FF1031" s="28"/>
      <c r="FG1031" s="28"/>
      <c r="FH1031" s="28"/>
      <c r="FI1031" s="28"/>
      <c r="FJ1031" s="28"/>
      <c r="FK1031" s="28"/>
      <c r="FL1031" s="28"/>
      <c r="FM1031" s="28"/>
      <c r="FN1031" s="28"/>
      <c r="FO1031" s="28"/>
      <c r="FP1031" s="28"/>
      <c r="FQ1031" s="28"/>
      <c r="FR1031" s="28"/>
      <c r="FS1031" s="28"/>
      <c r="FT1031" s="28"/>
      <c r="FU1031" s="28"/>
      <c r="FV1031" s="28"/>
      <c r="FW1031" s="28"/>
      <c r="FX1031" s="28"/>
      <c r="FY1031" s="28"/>
      <c r="FZ1031" s="28"/>
      <c r="GA1031" s="28"/>
      <c r="GB1031" s="28"/>
      <c r="GC1031" s="28"/>
      <c r="GD1031" s="28"/>
      <c r="GE1031" s="28"/>
      <c r="GF1031" s="28"/>
      <c r="GG1031" s="28"/>
      <c r="GH1031" s="28"/>
      <c r="GI1031" s="28"/>
      <c r="GJ1031" s="28"/>
      <c r="GK1031" s="28"/>
      <c r="GL1031" s="28"/>
      <c r="GM1031" s="28"/>
      <c r="GN1031" s="28"/>
      <c r="GO1031" s="28"/>
      <c r="GP1031" s="28"/>
      <c r="GQ1031" s="28"/>
      <c r="GR1031" s="28"/>
      <c r="GS1031" s="28"/>
      <c r="GT1031" s="28"/>
      <c r="GU1031" s="28"/>
      <c r="GV1031" s="28"/>
      <c r="GW1031" s="28"/>
      <c r="GX1031" s="28"/>
      <c r="GY1031" s="28"/>
      <c r="GZ1031" s="28"/>
      <c r="HA1031" s="28"/>
      <c r="HB1031" s="28"/>
      <c r="HC1031" s="28"/>
      <c r="HD1031" s="28"/>
      <c r="HE1031" s="28"/>
      <c r="HF1031" s="28"/>
      <c r="HG1031" s="28"/>
      <c r="HH1031" s="28"/>
      <c r="HI1031" s="28"/>
      <c r="HJ1031" s="28"/>
      <c r="HK1031" s="28"/>
      <c r="HL1031" s="28"/>
      <c r="HM1031" s="28"/>
      <c r="HN1031" s="28"/>
      <c r="HO1031" s="28"/>
      <c r="HP1031" s="28"/>
      <c r="HQ1031" s="28"/>
      <c r="HR1031" s="28"/>
      <c r="HS1031" s="28"/>
      <c r="HT1031" s="28"/>
      <c r="HU1031" s="28"/>
      <c r="HV1031" s="28"/>
      <c r="HW1031" s="28"/>
      <c r="HX1031" s="28"/>
      <c r="HY1031" s="28"/>
      <c r="HZ1031" s="28"/>
      <c r="IA1031" s="28"/>
      <c r="IB1031" s="28"/>
      <c r="IC1031" s="28"/>
      <c r="ID1031" s="28"/>
      <c r="IE1031" s="28"/>
      <c r="IF1031" s="28"/>
      <c r="IG1031" s="28"/>
      <c r="IH1031" s="28"/>
      <c r="II1031" s="28"/>
      <c r="IJ1031" s="28"/>
      <c r="IK1031" s="28"/>
      <c r="IL1031" s="28"/>
      <c r="IM1031" s="28"/>
      <c r="IN1031" s="28"/>
      <c r="IO1031" s="28"/>
      <c r="IP1031" s="28"/>
      <c r="IQ1031" s="28"/>
      <c r="IR1031" s="28"/>
    </row>
    <row r="1032" spans="2:252" x14ac:dyDescent="0.25">
      <c r="B1032" s="28"/>
      <c r="C1032" s="28"/>
      <c r="D1032" s="28"/>
      <c r="E1032" s="28"/>
      <c r="F1032" s="28"/>
      <c r="G1032" s="28"/>
      <c r="H1032" s="28"/>
      <c r="K1032" s="28"/>
      <c r="L1032" s="28"/>
      <c r="M1032" s="28"/>
      <c r="N1032" s="28"/>
      <c r="O1032" s="28"/>
      <c r="P1032" s="28"/>
      <c r="Q1032" s="28"/>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c r="DN1032" s="28"/>
      <c r="DO1032" s="28"/>
      <c r="DP1032" s="28"/>
      <c r="DQ1032" s="28"/>
      <c r="DR1032" s="28"/>
      <c r="DS1032" s="28"/>
      <c r="DT1032" s="28"/>
      <c r="DU1032" s="28"/>
      <c r="DV1032" s="28"/>
      <c r="DW1032" s="28"/>
      <c r="DX1032" s="28"/>
      <c r="DY1032" s="28"/>
      <c r="DZ1032" s="28"/>
      <c r="EA1032" s="28"/>
      <c r="EB1032" s="28"/>
      <c r="EC1032" s="28"/>
      <c r="ED1032" s="28"/>
      <c r="EE1032" s="28"/>
      <c r="EF1032" s="28"/>
      <c r="EG1032" s="28"/>
      <c r="EH1032" s="28"/>
      <c r="EI1032" s="28"/>
      <c r="EJ1032" s="28"/>
      <c r="EK1032" s="28"/>
      <c r="EL1032" s="28"/>
      <c r="EM1032" s="28"/>
      <c r="EN1032" s="28"/>
      <c r="EO1032" s="28"/>
      <c r="EP1032" s="28"/>
      <c r="EQ1032" s="28"/>
      <c r="ER1032" s="28"/>
      <c r="ES1032" s="28"/>
      <c r="ET1032" s="28"/>
      <c r="EU1032" s="28"/>
      <c r="EV1032" s="28"/>
      <c r="EW1032" s="28"/>
      <c r="EX1032" s="28"/>
      <c r="EY1032" s="28"/>
      <c r="EZ1032" s="28"/>
      <c r="FA1032" s="28"/>
      <c r="FB1032" s="28"/>
      <c r="FC1032" s="28"/>
      <c r="FD1032" s="28"/>
      <c r="FE1032" s="28"/>
      <c r="FF1032" s="28"/>
      <c r="FG1032" s="28"/>
      <c r="FH1032" s="28"/>
      <c r="FI1032" s="28"/>
      <c r="FJ1032" s="28"/>
      <c r="FK1032" s="28"/>
      <c r="FL1032" s="28"/>
      <c r="FM1032" s="28"/>
      <c r="FN1032" s="28"/>
      <c r="FO1032" s="28"/>
      <c r="FP1032" s="28"/>
      <c r="FQ1032" s="28"/>
      <c r="FR1032" s="28"/>
      <c r="FS1032" s="28"/>
      <c r="FT1032" s="28"/>
      <c r="FU1032" s="28"/>
      <c r="FV1032" s="28"/>
      <c r="FW1032" s="28"/>
      <c r="FX1032" s="28"/>
      <c r="FY1032" s="28"/>
      <c r="FZ1032" s="28"/>
      <c r="GA1032" s="28"/>
      <c r="GB1032" s="28"/>
      <c r="GC1032" s="28"/>
      <c r="GD1032" s="28"/>
      <c r="GE1032" s="28"/>
      <c r="GF1032" s="28"/>
      <c r="GG1032" s="28"/>
      <c r="GH1032" s="28"/>
      <c r="GI1032" s="28"/>
      <c r="GJ1032" s="28"/>
      <c r="GK1032" s="28"/>
      <c r="GL1032" s="28"/>
      <c r="GM1032" s="28"/>
      <c r="GN1032" s="28"/>
      <c r="GO1032" s="28"/>
      <c r="GP1032" s="28"/>
      <c r="GQ1032" s="28"/>
      <c r="GR1032" s="28"/>
      <c r="GS1032" s="28"/>
      <c r="GT1032" s="28"/>
      <c r="GU1032" s="28"/>
      <c r="GV1032" s="28"/>
      <c r="GW1032" s="28"/>
      <c r="GX1032" s="28"/>
      <c r="GY1032" s="28"/>
      <c r="GZ1032" s="28"/>
      <c r="HA1032" s="28"/>
      <c r="HB1032" s="28"/>
      <c r="HC1032" s="28"/>
      <c r="HD1032" s="28"/>
      <c r="HE1032" s="28"/>
      <c r="HF1032" s="28"/>
      <c r="HG1032" s="28"/>
      <c r="HH1032" s="28"/>
      <c r="HI1032" s="28"/>
      <c r="HJ1032" s="28"/>
      <c r="HK1032" s="28"/>
      <c r="HL1032" s="28"/>
      <c r="HM1032" s="28"/>
      <c r="HN1032" s="28"/>
      <c r="HO1032" s="28"/>
      <c r="HP1032" s="28"/>
      <c r="HQ1032" s="28"/>
      <c r="HR1032" s="28"/>
      <c r="HS1032" s="28"/>
      <c r="HT1032" s="28"/>
      <c r="HU1032" s="28"/>
      <c r="HV1032" s="28"/>
      <c r="HW1032" s="28"/>
      <c r="HX1032" s="28"/>
      <c r="HY1032" s="28"/>
      <c r="HZ1032" s="28"/>
      <c r="IA1032" s="28"/>
      <c r="IB1032" s="28"/>
      <c r="IC1032" s="28"/>
      <c r="ID1032" s="28"/>
      <c r="IE1032" s="28"/>
      <c r="IF1032" s="28"/>
      <c r="IG1032" s="28"/>
      <c r="IH1032" s="28"/>
      <c r="II1032" s="28"/>
      <c r="IJ1032" s="28"/>
      <c r="IK1032" s="28"/>
      <c r="IL1032" s="28"/>
      <c r="IM1032" s="28"/>
      <c r="IN1032" s="28"/>
      <c r="IO1032" s="28"/>
      <c r="IP1032" s="28"/>
      <c r="IQ1032" s="28"/>
      <c r="IR1032" s="28"/>
    </row>
    <row r="1033" spans="2:252" x14ac:dyDescent="0.25">
      <c r="B1033" s="28"/>
      <c r="C1033" s="28"/>
      <c r="D1033" s="28"/>
      <c r="E1033" s="28"/>
      <c r="F1033" s="28"/>
      <c r="G1033" s="28"/>
      <c r="H1033" s="28"/>
      <c r="K1033" s="28"/>
      <c r="L1033" s="28"/>
      <c r="M1033" s="28"/>
      <c r="N1033" s="28"/>
      <c r="O1033" s="28"/>
      <c r="P1033" s="28"/>
      <c r="Q1033" s="28"/>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c r="DN1033" s="28"/>
      <c r="DO1033" s="28"/>
      <c r="DP1033" s="28"/>
      <c r="DQ1033" s="28"/>
      <c r="DR1033" s="28"/>
      <c r="DS1033" s="28"/>
      <c r="DT1033" s="28"/>
      <c r="DU1033" s="28"/>
      <c r="DV1033" s="28"/>
      <c r="DW1033" s="28"/>
      <c r="DX1033" s="28"/>
      <c r="DY1033" s="28"/>
      <c r="DZ1033" s="28"/>
      <c r="EA1033" s="28"/>
      <c r="EB1033" s="28"/>
      <c r="EC1033" s="28"/>
      <c r="ED1033" s="28"/>
      <c r="EE1033" s="28"/>
      <c r="EF1033" s="28"/>
      <c r="EG1033" s="28"/>
      <c r="EH1033" s="28"/>
      <c r="EI1033" s="28"/>
      <c r="EJ1033" s="28"/>
      <c r="EK1033" s="28"/>
      <c r="EL1033" s="28"/>
      <c r="EM1033" s="28"/>
      <c r="EN1033" s="28"/>
      <c r="EO1033" s="28"/>
      <c r="EP1033" s="28"/>
      <c r="EQ1033" s="28"/>
      <c r="ER1033" s="28"/>
      <c r="ES1033" s="28"/>
      <c r="ET1033" s="28"/>
      <c r="EU1033" s="28"/>
      <c r="EV1033" s="28"/>
      <c r="EW1033" s="28"/>
      <c r="EX1033" s="28"/>
      <c r="EY1033" s="28"/>
      <c r="EZ1033" s="28"/>
      <c r="FA1033" s="28"/>
      <c r="FB1033" s="28"/>
      <c r="FC1033" s="28"/>
      <c r="FD1033" s="28"/>
      <c r="FE1033" s="28"/>
      <c r="FF1033" s="28"/>
      <c r="FG1033" s="28"/>
      <c r="FH1033" s="28"/>
      <c r="FI1033" s="28"/>
      <c r="FJ1033" s="28"/>
      <c r="FK1033" s="28"/>
      <c r="FL1033" s="28"/>
      <c r="FM1033" s="28"/>
      <c r="FN1033" s="28"/>
      <c r="FO1033" s="28"/>
      <c r="FP1033" s="28"/>
      <c r="FQ1033" s="28"/>
      <c r="FR1033" s="28"/>
      <c r="FS1033" s="28"/>
      <c r="FT1033" s="28"/>
      <c r="FU1033" s="28"/>
      <c r="FV1033" s="28"/>
      <c r="FW1033" s="28"/>
      <c r="FX1033" s="28"/>
      <c r="FY1033" s="28"/>
      <c r="FZ1033" s="28"/>
      <c r="GA1033" s="28"/>
      <c r="GB1033" s="28"/>
      <c r="GC1033" s="28"/>
      <c r="GD1033" s="28"/>
      <c r="GE1033" s="28"/>
      <c r="GF1033" s="28"/>
      <c r="GG1033" s="28"/>
      <c r="GH1033" s="28"/>
      <c r="GI1033" s="28"/>
      <c r="GJ1033" s="28"/>
      <c r="GK1033" s="28"/>
      <c r="GL1033" s="28"/>
      <c r="GM1033" s="28"/>
      <c r="GN1033" s="28"/>
      <c r="GO1033" s="28"/>
      <c r="GP1033" s="28"/>
      <c r="GQ1033" s="28"/>
      <c r="GR1033" s="28"/>
      <c r="GS1033" s="28"/>
      <c r="GT1033" s="28"/>
      <c r="GU1033" s="28"/>
      <c r="GV1033" s="28"/>
      <c r="GW1033" s="28"/>
      <c r="GX1033" s="28"/>
      <c r="GY1033" s="28"/>
      <c r="GZ1033" s="28"/>
      <c r="HA1033" s="28"/>
      <c r="HB1033" s="28"/>
      <c r="HC1033" s="28"/>
      <c r="HD1033" s="28"/>
      <c r="HE1033" s="28"/>
      <c r="HF1033" s="28"/>
      <c r="HG1033" s="28"/>
      <c r="HH1033" s="28"/>
      <c r="HI1033" s="28"/>
      <c r="HJ1033" s="28"/>
      <c r="HK1033" s="28"/>
      <c r="HL1033" s="28"/>
      <c r="HM1033" s="28"/>
      <c r="HN1033" s="28"/>
      <c r="HO1033" s="28"/>
      <c r="HP1033" s="28"/>
      <c r="HQ1033" s="28"/>
      <c r="HR1033" s="28"/>
      <c r="HS1033" s="28"/>
      <c r="HT1033" s="28"/>
      <c r="HU1033" s="28"/>
      <c r="HV1033" s="28"/>
      <c r="HW1033" s="28"/>
      <c r="HX1033" s="28"/>
      <c r="HY1033" s="28"/>
      <c r="HZ1033" s="28"/>
      <c r="IA1033" s="28"/>
      <c r="IB1033" s="28"/>
      <c r="IC1033" s="28"/>
      <c r="ID1033" s="28"/>
      <c r="IE1033" s="28"/>
      <c r="IF1033" s="28"/>
      <c r="IG1033" s="28"/>
      <c r="IH1033" s="28"/>
      <c r="II1033" s="28"/>
      <c r="IJ1033" s="28"/>
      <c r="IK1033" s="28"/>
      <c r="IL1033" s="28"/>
      <c r="IM1033" s="28"/>
      <c r="IN1033" s="28"/>
      <c r="IO1033" s="28"/>
      <c r="IP1033" s="28"/>
      <c r="IQ1033" s="28"/>
      <c r="IR1033" s="28"/>
    </row>
    <row r="1034" spans="2:252" x14ac:dyDescent="0.25">
      <c r="B1034" s="28"/>
      <c r="C1034" s="28"/>
      <c r="D1034" s="28"/>
      <c r="E1034" s="28"/>
      <c r="F1034" s="28"/>
      <c r="G1034" s="28"/>
      <c r="H1034" s="28"/>
      <c r="K1034" s="28"/>
      <c r="L1034" s="28"/>
      <c r="M1034" s="28"/>
      <c r="N1034" s="28"/>
      <c r="O1034" s="28"/>
      <c r="P1034" s="28"/>
      <c r="Q1034" s="28"/>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c r="DN1034" s="28"/>
      <c r="DO1034" s="28"/>
      <c r="DP1034" s="28"/>
      <c r="DQ1034" s="28"/>
      <c r="DR1034" s="28"/>
      <c r="DS1034" s="28"/>
      <c r="DT1034" s="28"/>
      <c r="DU1034" s="28"/>
      <c r="DV1034" s="28"/>
      <c r="DW1034" s="28"/>
      <c r="DX1034" s="28"/>
      <c r="DY1034" s="28"/>
      <c r="DZ1034" s="28"/>
      <c r="EA1034" s="28"/>
      <c r="EB1034" s="28"/>
      <c r="EC1034" s="28"/>
      <c r="ED1034" s="28"/>
      <c r="EE1034" s="28"/>
      <c r="EF1034" s="28"/>
      <c r="EG1034" s="28"/>
      <c r="EH1034" s="28"/>
      <c r="EI1034" s="28"/>
      <c r="EJ1034" s="28"/>
      <c r="EK1034" s="28"/>
      <c r="EL1034" s="28"/>
      <c r="EM1034" s="28"/>
      <c r="EN1034" s="28"/>
      <c r="EO1034" s="28"/>
      <c r="EP1034" s="28"/>
      <c r="EQ1034" s="28"/>
      <c r="ER1034" s="28"/>
      <c r="ES1034" s="28"/>
      <c r="ET1034" s="28"/>
      <c r="EU1034" s="28"/>
      <c r="EV1034" s="28"/>
      <c r="EW1034" s="28"/>
      <c r="EX1034" s="28"/>
      <c r="EY1034" s="28"/>
      <c r="EZ1034" s="28"/>
      <c r="FA1034" s="28"/>
      <c r="FB1034" s="28"/>
      <c r="FC1034" s="28"/>
      <c r="FD1034" s="28"/>
      <c r="FE1034" s="28"/>
      <c r="FF1034" s="28"/>
      <c r="FG1034" s="28"/>
      <c r="FH1034" s="28"/>
      <c r="FI1034" s="28"/>
      <c r="FJ1034" s="28"/>
      <c r="FK1034" s="28"/>
      <c r="FL1034" s="28"/>
      <c r="FM1034" s="28"/>
      <c r="FN1034" s="28"/>
      <c r="FO1034" s="28"/>
      <c r="FP1034" s="28"/>
      <c r="FQ1034" s="28"/>
      <c r="FR1034" s="28"/>
      <c r="FS1034" s="28"/>
      <c r="FT1034" s="28"/>
      <c r="FU1034" s="28"/>
      <c r="FV1034" s="28"/>
      <c r="FW1034" s="28"/>
      <c r="FX1034" s="28"/>
      <c r="FY1034" s="28"/>
      <c r="FZ1034" s="28"/>
      <c r="GA1034" s="28"/>
      <c r="GB1034" s="28"/>
      <c r="GC1034" s="28"/>
      <c r="GD1034" s="28"/>
      <c r="GE1034" s="28"/>
      <c r="GF1034" s="28"/>
      <c r="GG1034" s="28"/>
      <c r="GH1034" s="28"/>
      <c r="GI1034" s="28"/>
      <c r="GJ1034" s="28"/>
      <c r="GK1034" s="28"/>
      <c r="GL1034" s="28"/>
      <c r="GM1034" s="28"/>
      <c r="GN1034" s="28"/>
      <c r="GO1034" s="28"/>
      <c r="GP1034" s="28"/>
      <c r="GQ1034" s="28"/>
      <c r="GR1034" s="28"/>
      <c r="GS1034" s="28"/>
      <c r="GT1034" s="28"/>
      <c r="GU1034" s="28"/>
      <c r="GV1034" s="28"/>
      <c r="GW1034" s="28"/>
      <c r="GX1034" s="28"/>
      <c r="GY1034" s="28"/>
      <c r="GZ1034" s="28"/>
      <c r="HA1034" s="28"/>
      <c r="HB1034" s="28"/>
      <c r="HC1034" s="28"/>
      <c r="HD1034" s="28"/>
      <c r="HE1034" s="28"/>
      <c r="HF1034" s="28"/>
      <c r="HG1034" s="28"/>
      <c r="HH1034" s="28"/>
      <c r="HI1034" s="28"/>
      <c r="HJ1034" s="28"/>
      <c r="HK1034" s="28"/>
      <c r="HL1034" s="28"/>
      <c r="HM1034" s="28"/>
      <c r="HN1034" s="28"/>
      <c r="HO1034" s="28"/>
      <c r="HP1034" s="28"/>
      <c r="HQ1034" s="28"/>
      <c r="HR1034" s="28"/>
      <c r="HS1034" s="28"/>
      <c r="HT1034" s="28"/>
      <c r="HU1034" s="28"/>
      <c r="HV1034" s="28"/>
      <c r="HW1034" s="28"/>
      <c r="HX1034" s="28"/>
      <c r="HY1034" s="28"/>
      <c r="HZ1034" s="28"/>
      <c r="IA1034" s="28"/>
      <c r="IB1034" s="28"/>
      <c r="IC1034" s="28"/>
      <c r="ID1034" s="28"/>
      <c r="IE1034" s="28"/>
      <c r="IF1034" s="28"/>
      <c r="IG1034" s="28"/>
      <c r="IH1034" s="28"/>
      <c r="II1034" s="28"/>
      <c r="IJ1034" s="28"/>
      <c r="IK1034" s="28"/>
      <c r="IL1034" s="28"/>
      <c r="IM1034" s="28"/>
      <c r="IN1034" s="28"/>
      <c r="IO1034" s="28"/>
      <c r="IP1034" s="28"/>
      <c r="IQ1034" s="28"/>
      <c r="IR1034" s="28"/>
    </row>
    <row r="1035" spans="2:252" x14ac:dyDescent="0.25">
      <c r="B1035" s="28"/>
      <c r="C1035" s="28"/>
      <c r="D1035" s="28"/>
      <c r="E1035" s="28"/>
      <c r="F1035" s="28"/>
      <c r="G1035" s="28"/>
      <c r="H1035" s="28"/>
      <c r="K1035" s="28"/>
      <c r="L1035" s="28"/>
      <c r="M1035" s="28"/>
      <c r="N1035" s="28"/>
      <c r="O1035" s="28"/>
      <c r="P1035" s="28"/>
      <c r="Q1035" s="28"/>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c r="DN1035" s="28"/>
      <c r="DO1035" s="28"/>
      <c r="DP1035" s="28"/>
      <c r="DQ1035" s="28"/>
      <c r="DR1035" s="28"/>
      <c r="DS1035" s="28"/>
      <c r="DT1035" s="28"/>
      <c r="DU1035" s="28"/>
      <c r="DV1035" s="28"/>
      <c r="DW1035" s="28"/>
      <c r="DX1035" s="28"/>
      <c r="DY1035" s="28"/>
      <c r="DZ1035" s="28"/>
      <c r="EA1035" s="28"/>
      <c r="EB1035" s="28"/>
      <c r="EC1035" s="28"/>
      <c r="ED1035" s="28"/>
      <c r="EE1035" s="28"/>
      <c r="EF1035" s="28"/>
      <c r="EG1035" s="28"/>
      <c r="EH1035" s="28"/>
      <c r="EI1035" s="28"/>
      <c r="EJ1035" s="28"/>
      <c r="EK1035" s="28"/>
      <c r="EL1035" s="28"/>
      <c r="EM1035" s="28"/>
      <c r="EN1035" s="28"/>
      <c r="EO1035" s="28"/>
      <c r="EP1035" s="28"/>
      <c r="EQ1035" s="28"/>
      <c r="ER1035" s="28"/>
      <c r="ES1035" s="28"/>
      <c r="ET1035" s="28"/>
      <c r="EU1035" s="28"/>
      <c r="EV1035" s="28"/>
      <c r="EW1035" s="28"/>
      <c r="EX1035" s="28"/>
      <c r="EY1035" s="28"/>
      <c r="EZ1035" s="28"/>
      <c r="FA1035" s="28"/>
      <c r="FB1035" s="28"/>
      <c r="FC1035" s="28"/>
      <c r="FD1035" s="28"/>
      <c r="FE1035" s="28"/>
      <c r="FF1035" s="28"/>
      <c r="FG1035" s="28"/>
      <c r="FH1035" s="28"/>
      <c r="FI1035" s="28"/>
      <c r="FJ1035" s="28"/>
      <c r="FK1035" s="28"/>
      <c r="FL1035" s="28"/>
      <c r="FM1035" s="28"/>
      <c r="FN1035" s="28"/>
      <c r="FO1035" s="28"/>
      <c r="FP1035" s="28"/>
      <c r="FQ1035" s="28"/>
      <c r="FR1035" s="28"/>
      <c r="FS1035" s="28"/>
      <c r="FT1035" s="28"/>
      <c r="FU1035" s="28"/>
      <c r="FV1035" s="28"/>
      <c r="FW1035" s="28"/>
      <c r="FX1035" s="28"/>
      <c r="FY1035" s="28"/>
      <c r="FZ1035" s="28"/>
      <c r="GA1035" s="28"/>
      <c r="GB1035" s="28"/>
      <c r="GC1035" s="28"/>
      <c r="GD1035" s="28"/>
      <c r="GE1035" s="28"/>
      <c r="GF1035" s="28"/>
      <c r="GG1035" s="28"/>
      <c r="GH1035" s="28"/>
      <c r="GI1035" s="28"/>
      <c r="GJ1035" s="28"/>
      <c r="GK1035" s="28"/>
      <c r="GL1035" s="28"/>
      <c r="GM1035" s="28"/>
      <c r="GN1035" s="28"/>
      <c r="GO1035" s="28"/>
      <c r="GP1035" s="28"/>
      <c r="GQ1035" s="28"/>
      <c r="GR1035" s="28"/>
      <c r="GS1035" s="28"/>
      <c r="GT1035" s="28"/>
      <c r="GU1035" s="28"/>
      <c r="GV1035" s="28"/>
      <c r="GW1035" s="28"/>
      <c r="GX1035" s="28"/>
      <c r="GY1035" s="28"/>
      <c r="GZ1035" s="28"/>
      <c r="HA1035" s="28"/>
      <c r="HB1035" s="28"/>
      <c r="HC1035" s="28"/>
      <c r="HD1035" s="28"/>
      <c r="HE1035" s="28"/>
      <c r="HF1035" s="28"/>
      <c r="HG1035" s="28"/>
      <c r="HH1035" s="28"/>
      <c r="HI1035" s="28"/>
      <c r="HJ1035" s="28"/>
      <c r="HK1035" s="28"/>
      <c r="HL1035" s="28"/>
      <c r="HM1035" s="28"/>
      <c r="HN1035" s="28"/>
      <c r="HO1035" s="28"/>
      <c r="HP1035" s="28"/>
      <c r="HQ1035" s="28"/>
      <c r="HR1035" s="28"/>
      <c r="HS1035" s="28"/>
      <c r="HT1035" s="28"/>
      <c r="HU1035" s="28"/>
      <c r="HV1035" s="28"/>
      <c r="HW1035" s="28"/>
      <c r="HX1035" s="28"/>
      <c r="HY1035" s="28"/>
      <c r="HZ1035" s="28"/>
      <c r="IA1035" s="28"/>
      <c r="IB1035" s="28"/>
      <c r="IC1035" s="28"/>
      <c r="ID1035" s="28"/>
      <c r="IE1035" s="28"/>
      <c r="IF1035" s="28"/>
      <c r="IG1035" s="28"/>
      <c r="IH1035" s="28"/>
      <c r="II1035" s="28"/>
      <c r="IJ1035" s="28"/>
      <c r="IK1035" s="28"/>
      <c r="IL1035" s="28"/>
      <c r="IM1035" s="28"/>
      <c r="IN1035" s="28"/>
      <c r="IO1035" s="28"/>
      <c r="IP1035" s="28"/>
      <c r="IQ1035" s="28"/>
      <c r="IR1035" s="28"/>
    </row>
    <row r="1036" spans="2:252" x14ac:dyDescent="0.25">
      <c r="B1036" s="28"/>
      <c r="C1036" s="28"/>
      <c r="D1036" s="28"/>
      <c r="E1036" s="28"/>
      <c r="F1036" s="28"/>
      <c r="G1036" s="28"/>
      <c r="H1036" s="28"/>
      <c r="K1036" s="28"/>
      <c r="L1036" s="28"/>
      <c r="M1036" s="28"/>
      <c r="N1036" s="28"/>
      <c r="O1036" s="28"/>
      <c r="P1036" s="28"/>
      <c r="Q1036" s="28"/>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c r="DN1036" s="28"/>
      <c r="DO1036" s="28"/>
      <c r="DP1036" s="28"/>
      <c r="DQ1036" s="28"/>
      <c r="DR1036" s="28"/>
      <c r="DS1036" s="28"/>
      <c r="DT1036" s="28"/>
      <c r="DU1036" s="28"/>
      <c r="DV1036" s="28"/>
      <c r="DW1036" s="28"/>
      <c r="DX1036" s="28"/>
      <c r="DY1036" s="28"/>
      <c r="DZ1036" s="28"/>
      <c r="EA1036" s="28"/>
      <c r="EB1036" s="28"/>
      <c r="EC1036" s="28"/>
      <c r="ED1036" s="28"/>
      <c r="EE1036" s="28"/>
      <c r="EF1036" s="28"/>
      <c r="EG1036" s="28"/>
      <c r="EH1036" s="28"/>
      <c r="EI1036" s="28"/>
      <c r="EJ1036" s="28"/>
      <c r="EK1036" s="28"/>
      <c r="EL1036" s="28"/>
      <c r="EM1036" s="28"/>
      <c r="EN1036" s="28"/>
      <c r="EO1036" s="28"/>
      <c r="EP1036" s="28"/>
      <c r="EQ1036" s="28"/>
      <c r="ER1036" s="28"/>
      <c r="ES1036" s="28"/>
      <c r="ET1036" s="28"/>
      <c r="EU1036" s="28"/>
      <c r="EV1036" s="28"/>
      <c r="EW1036" s="28"/>
      <c r="EX1036" s="28"/>
      <c r="EY1036" s="28"/>
      <c r="EZ1036" s="28"/>
      <c r="FA1036" s="28"/>
      <c r="FB1036" s="28"/>
      <c r="FC1036" s="28"/>
      <c r="FD1036" s="28"/>
      <c r="FE1036" s="28"/>
      <c r="FF1036" s="28"/>
      <c r="FG1036" s="28"/>
      <c r="FH1036" s="28"/>
      <c r="FI1036" s="28"/>
      <c r="FJ1036" s="28"/>
      <c r="FK1036" s="28"/>
      <c r="FL1036" s="28"/>
      <c r="FM1036" s="28"/>
      <c r="FN1036" s="28"/>
      <c r="FO1036" s="28"/>
      <c r="FP1036" s="28"/>
      <c r="FQ1036" s="28"/>
      <c r="FR1036" s="28"/>
      <c r="FS1036" s="28"/>
      <c r="FT1036" s="28"/>
      <c r="FU1036" s="28"/>
      <c r="FV1036" s="28"/>
      <c r="FW1036" s="28"/>
      <c r="FX1036" s="28"/>
      <c r="FY1036" s="28"/>
      <c r="FZ1036" s="28"/>
      <c r="GA1036" s="28"/>
      <c r="GB1036" s="28"/>
      <c r="GC1036" s="28"/>
      <c r="GD1036" s="28"/>
      <c r="GE1036" s="28"/>
      <c r="GF1036" s="28"/>
      <c r="GG1036" s="28"/>
      <c r="GH1036" s="28"/>
      <c r="GI1036" s="28"/>
      <c r="GJ1036" s="28"/>
      <c r="GK1036" s="28"/>
      <c r="GL1036" s="28"/>
      <c r="GM1036" s="28"/>
      <c r="GN1036" s="28"/>
      <c r="GO1036" s="28"/>
      <c r="GP1036" s="28"/>
      <c r="GQ1036" s="28"/>
      <c r="GR1036" s="28"/>
      <c r="GS1036" s="28"/>
      <c r="GT1036" s="28"/>
      <c r="GU1036" s="28"/>
      <c r="GV1036" s="28"/>
      <c r="GW1036" s="28"/>
      <c r="GX1036" s="28"/>
      <c r="GY1036" s="28"/>
      <c r="GZ1036" s="28"/>
      <c r="HA1036" s="28"/>
      <c r="HB1036" s="28"/>
      <c r="HC1036" s="28"/>
      <c r="HD1036" s="28"/>
      <c r="HE1036" s="28"/>
      <c r="HF1036" s="28"/>
      <c r="HG1036" s="28"/>
      <c r="HH1036" s="28"/>
      <c r="HI1036" s="28"/>
      <c r="HJ1036" s="28"/>
      <c r="HK1036" s="28"/>
      <c r="HL1036" s="28"/>
      <c r="HM1036" s="28"/>
      <c r="HN1036" s="28"/>
      <c r="HO1036" s="28"/>
      <c r="HP1036" s="28"/>
      <c r="HQ1036" s="28"/>
      <c r="HR1036" s="28"/>
      <c r="HS1036" s="28"/>
      <c r="HT1036" s="28"/>
      <c r="HU1036" s="28"/>
      <c r="HV1036" s="28"/>
      <c r="HW1036" s="28"/>
      <c r="HX1036" s="28"/>
      <c r="HY1036" s="28"/>
      <c r="HZ1036" s="28"/>
      <c r="IA1036" s="28"/>
      <c r="IB1036" s="28"/>
      <c r="IC1036" s="28"/>
      <c r="ID1036" s="28"/>
      <c r="IE1036" s="28"/>
      <c r="IF1036" s="28"/>
      <c r="IG1036" s="28"/>
      <c r="IH1036" s="28"/>
      <c r="II1036" s="28"/>
      <c r="IJ1036" s="28"/>
      <c r="IK1036" s="28"/>
      <c r="IL1036" s="28"/>
      <c r="IM1036" s="28"/>
      <c r="IN1036" s="28"/>
      <c r="IO1036" s="28"/>
      <c r="IP1036" s="28"/>
      <c r="IQ1036" s="28"/>
      <c r="IR1036" s="28"/>
    </row>
    <row r="1037" spans="2:252" x14ac:dyDescent="0.25">
      <c r="B1037" s="28"/>
      <c r="C1037" s="28"/>
      <c r="D1037" s="28"/>
      <c r="E1037" s="28"/>
      <c r="F1037" s="28"/>
      <c r="G1037" s="28"/>
      <c r="H1037" s="28"/>
      <c r="K1037" s="28"/>
      <c r="L1037" s="28"/>
      <c r="M1037" s="28"/>
      <c r="N1037" s="28"/>
      <c r="O1037" s="28"/>
      <c r="P1037" s="28"/>
      <c r="Q1037" s="28"/>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c r="DN1037" s="28"/>
      <c r="DO1037" s="28"/>
      <c r="DP1037" s="28"/>
      <c r="DQ1037" s="28"/>
      <c r="DR1037" s="28"/>
      <c r="DS1037" s="28"/>
      <c r="DT1037" s="28"/>
      <c r="DU1037" s="28"/>
      <c r="DV1037" s="28"/>
      <c r="DW1037" s="28"/>
      <c r="DX1037" s="28"/>
      <c r="DY1037" s="28"/>
      <c r="DZ1037" s="28"/>
      <c r="EA1037" s="28"/>
      <c r="EB1037" s="28"/>
      <c r="EC1037" s="28"/>
      <c r="ED1037" s="28"/>
      <c r="EE1037" s="28"/>
      <c r="EF1037" s="28"/>
      <c r="EG1037" s="28"/>
      <c r="EH1037" s="28"/>
      <c r="EI1037" s="28"/>
      <c r="EJ1037" s="28"/>
      <c r="EK1037" s="28"/>
      <c r="EL1037" s="28"/>
      <c r="EM1037" s="28"/>
      <c r="EN1037" s="28"/>
      <c r="EO1037" s="28"/>
      <c r="EP1037" s="28"/>
      <c r="EQ1037" s="28"/>
      <c r="ER1037" s="28"/>
      <c r="ES1037" s="28"/>
      <c r="ET1037" s="28"/>
      <c r="EU1037" s="28"/>
      <c r="EV1037" s="28"/>
      <c r="EW1037" s="28"/>
      <c r="EX1037" s="28"/>
      <c r="EY1037" s="28"/>
      <c r="EZ1037" s="28"/>
      <c r="FA1037" s="28"/>
      <c r="FB1037" s="28"/>
      <c r="FC1037" s="28"/>
      <c r="FD1037" s="28"/>
      <c r="FE1037" s="28"/>
      <c r="FF1037" s="28"/>
      <c r="FG1037" s="28"/>
      <c r="FH1037" s="28"/>
      <c r="FI1037" s="28"/>
      <c r="FJ1037" s="28"/>
      <c r="FK1037" s="28"/>
      <c r="FL1037" s="28"/>
      <c r="FM1037" s="28"/>
      <c r="FN1037" s="28"/>
      <c r="FO1037" s="28"/>
      <c r="FP1037" s="28"/>
      <c r="FQ1037" s="28"/>
      <c r="FR1037" s="28"/>
      <c r="FS1037" s="28"/>
      <c r="FT1037" s="28"/>
      <c r="FU1037" s="28"/>
      <c r="FV1037" s="28"/>
      <c r="FW1037" s="28"/>
      <c r="FX1037" s="28"/>
      <c r="FY1037" s="28"/>
      <c r="FZ1037" s="28"/>
      <c r="GA1037" s="28"/>
      <c r="GB1037" s="28"/>
      <c r="GC1037" s="28"/>
      <c r="GD1037" s="28"/>
      <c r="GE1037" s="28"/>
      <c r="GF1037" s="28"/>
      <c r="GG1037" s="28"/>
      <c r="GH1037" s="28"/>
      <c r="GI1037" s="28"/>
      <c r="GJ1037" s="28"/>
      <c r="GK1037" s="28"/>
      <c r="GL1037" s="28"/>
      <c r="GM1037" s="28"/>
      <c r="GN1037" s="28"/>
      <c r="GO1037" s="28"/>
      <c r="GP1037" s="28"/>
      <c r="GQ1037" s="28"/>
      <c r="GR1037" s="28"/>
      <c r="GS1037" s="28"/>
      <c r="GT1037" s="28"/>
      <c r="GU1037" s="28"/>
      <c r="GV1037" s="28"/>
      <c r="GW1037" s="28"/>
      <c r="GX1037" s="28"/>
      <c r="GY1037" s="28"/>
      <c r="GZ1037" s="28"/>
      <c r="HA1037" s="28"/>
      <c r="HB1037" s="28"/>
      <c r="HC1037" s="28"/>
      <c r="HD1037" s="28"/>
      <c r="HE1037" s="28"/>
      <c r="HF1037" s="28"/>
      <c r="HG1037" s="28"/>
      <c r="HH1037" s="28"/>
      <c r="HI1037" s="28"/>
      <c r="HJ1037" s="28"/>
      <c r="HK1037" s="28"/>
      <c r="HL1037" s="28"/>
      <c r="HM1037" s="28"/>
      <c r="HN1037" s="28"/>
      <c r="HO1037" s="28"/>
      <c r="HP1037" s="28"/>
      <c r="HQ1037" s="28"/>
      <c r="HR1037" s="28"/>
      <c r="HS1037" s="28"/>
      <c r="HT1037" s="28"/>
      <c r="HU1037" s="28"/>
      <c r="HV1037" s="28"/>
      <c r="HW1037" s="28"/>
      <c r="HX1037" s="28"/>
      <c r="HY1037" s="28"/>
      <c r="HZ1037" s="28"/>
      <c r="IA1037" s="28"/>
      <c r="IB1037" s="28"/>
      <c r="IC1037" s="28"/>
      <c r="ID1037" s="28"/>
      <c r="IE1037" s="28"/>
      <c r="IF1037" s="28"/>
      <c r="IG1037" s="28"/>
      <c r="IH1037" s="28"/>
      <c r="II1037" s="28"/>
      <c r="IJ1037" s="28"/>
      <c r="IK1037" s="28"/>
      <c r="IL1037" s="28"/>
      <c r="IM1037" s="28"/>
      <c r="IN1037" s="28"/>
      <c r="IO1037" s="28"/>
      <c r="IP1037" s="28"/>
      <c r="IQ1037" s="28"/>
      <c r="IR1037" s="28"/>
    </row>
    <row r="1038" spans="2:252" x14ac:dyDescent="0.25">
      <c r="B1038" s="28"/>
      <c r="C1038" s="28"/>
      <c r="D1038" s="28"/>
      <c r="E1038" s="28"/>
      <c r="F1038" s="28"/>
      <c r="G1038" s="28"/>
      <c r="H1038" s="28"/>
      <c r="K1038" s="28"/>
      <c r="L1038" s="28"/>
      <c r="M1038" s="28"/>
      <c r="N1038" s="28"/>
      <c r="O1038" s="28"/>
      <c r="P1038" s="28"/>
      <c r="Q1038" s="28"/>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c r="DN1038" s="28"/>
      <c r="DO1038" s="28"/>
      <c r="DP1038" s="28"/>
      <c r="DQ1038" s="28"/>
      <c r="DR1038" s="28"/>
      <c r="DS1038" s="28"/>
      <c r="DT1038" s="28"/>
      <c r="DU1038" s="28"/>
      <c r="DV1038" s="28"/>
      <c r="DW1038" s="28"/>
      <c r="DX1038" s="28"/>
      <c r="DY1038" s="28"/>
      <c r="DZ1038" s="28"/>
      <c r="EA1038" s="28"/>
      <c r="EB1038" s="28"/>
      <c r="EC1038" s="28"/>
      <c r="ED1038" s="28"/>
      <c r="EE1038" s="28"/>
      <c r="EF1038" s="28"/>
      <c r="EG1038" s="28"/>
      <c r="EH1038" s="28"/>
      <c r="EI1038" s="28"/>
      <c r="EJ1038" s="28"/>
      <c r="EK1038" s="28"/>
      <c r="EL1038" s="28"/>
      <c r="EM1038" s="28"/>
      <c r="EN1038" s="28"/>
      <c r="EO1038" s="28"/>
      <c r="EP1038" s="28"/>
      <c r="EQ1038" s="28"/>
      <c r="ER1038" s="28"/>
      <c r="ES1038" s="28"/>
      <c r="ET1038" s="28"/>
      <c r="EU1038" s="28"/>
      <c r="EV1038" s="28"/>
      <c r="EW1038" s="28"/>
      <c r="EX1038" s="28"/>
      <c r="EY1038" s="28"/>
      <c r="EZ1038" s="28"/>
      <c r="FA1038" s="28"/>
      <c r="FB1038" s="28"/>
      <c r="FC1038" s="28"/>
      <c r="FD1038" s="28"/>
      <c r="FE1038" s="28"/>
      <c r="FF1038" s="28"/>
      <c r="FG1038" s="28"/>
      <c r="FH1038" s="28"/>
      <c r="FI1038" s="28"/>
      <c r="FJ1038" s="28"/>
      <c r="FK1038" s="28"/>
      <c r="FL1038" s="28"/>
      <c r="FM1038" s="28"/>
      <c r="FN1038" s="28"/>
      <c r="FO1038" s="28"/>
      <c r="FP1038" s="28"/>
      <c r="FQ1038" s="28"/>
      <c r="FR1038" s="28"/>
      <c r="FS1038" s="28"/>
      <c r="FT1038" s="28"/>
      <c r="FU1038" s="28"/>
      <c r="FV1038" s="28"/>
      <c r="FW1038" s="28"/>
      <c r="FX1038" s="28"/>
      <c r="FY1038" s="28"/>
      <c r="FZ1038" s="28"/>
      <c r="GA1038" s="28"/>
      <c r="GB1038" s="28"/>
      <c r="GC1038" s="28"/>
      <c r="GD1038" s="28"/>
      <c r="GE1038" s="28"/>
      <c r="GF1038" s="28"/>
      <c r="GG1038" s="28"/>
      <c r="GH1038" s="28"/>
      <c r="GI1038" s="28"/>
      <c r="GJ1038" s="28"/>
      <c r="GK1038" s="28"/>
      <c r="GL1038" s="28"/>
      <c r="GM1038" s="28"/>
      <c r="GN1038" s="28"/>
      <c r="GO1038" s="28"/>
      <c r="GP1038" s="28"/>
      <c r="GQ1038" s="28"/>
      <c r="GR1038" s="28"/>
      <c r="GS1038" s="28"/>
      <c r="GT1038" s="28"/>
      <c r="GU1038" s="28"/>
      <c r="GV1038" s="28"/>
      <c r="GW1038" s="28"/>
      <c r="GX1038" s="28"/>
      <c r="GY1038" s="28"/>
      <c r="GZ1038" s="28"/>
      <c r="HA1038" s="28"/>
      <c r="HB1038" s="28"/>
      <c r="HC1038" s="28"/>
      <c r="HD1038" s="28"/>
      <c r="HE1038" s="28"/>
      <c r="HF1038" s="28"/>
      <c r="HG1038" s="28"/>
      <c r="HH1038" s="28"/>
      <c r="HI1038" s="28"/>
      <c r="HJ1038" s="28"/>
      <c r="HK1038" s="28"/>
      <c r="HL1038" s="28"/>
      <c r="HM1038" s="28"/>
      <c r="HN1038" s="28"/>
      <c r="HO1038" s="28"/>
      <c r="HP1038" s="28"/>
      <c r="HQ1038" s="28"/>
      <c r="HR1038" s="28"/>
      <c r="HS1038" s="28"/>
      <c r="HT1038" s="28"/>
      <c r="HU1038" s="28"/>
      <c r="HV1038" s="28"/>
      <c r="HW1038" s="28"/>
      <c r="HX1038" s="28"/>
      <c r="HY1038" s="28"/>
      <c r="HZ1038" s="28"/>
      <c r="IA1038" s="28"/>
      <c r="IB1038" s="28"/>
      <c r="IC1038" s="28"/>
      <c r="ID1038" s="28"/>
      <c r="IE1038" s="28"/>
      <c r="IF1038" s="28"/>
      <c r="IG1038" s="28"/>
      <c r="IH1038" s="28"/>
      <c r="II1038" s="28"/>
      <c r="IJ1038" s="28"/>
      <c r="IK1038" s="28"/>
      <c r="IL1038" s="28"/>
      <c r="IM1038" s="28"/>
      <c r="IN1038" s="28"/>
      <c r="IO1038" s="28"/>
      <c r="IP1038" s="28"/>
      <c r="IQ1038" s="28"/>
      <c r="IR1038" s="28"/>
    </row>
    <row r="1039" spans="2:252" x14ac:dyDescent="0.25">
      <c r="B1039" s="28"/>
      <c r="C1039" s="28"/>
      <c r="D1039" s="28"/>
      <c r="E1039" s="28"/>
      <c r="F1039" s="28"/>
      <c r="G1039" s="28"/>
      <c r="H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c r="DN1039" s="28"/>
      <c r="DO1039" s="28"/>
      <c r="DP1039" s="28"/>
      <c r="DQ1039" s="28"/>
      <c r="DR1039" s="28"/>
      <c r="DS1039" s="28"/>
      <c r="DT1039" s="28"/>
      <c r="DU1039" s="28"/>
      <c r="DV1039" s="28"/>
      <c r="DW1039" s="28"/>
      <c r="DX1039" s="28"/>
      <c r="DY1039" s="28"/>
      <c r="DZ1039" s="28"/>
      <c r="EA1039" s="28"/>
      <c r="EB1039" s="28"/>
      <c r="EC1039" s="28"/>
      <c r="ED1039" s="28"/>
      <c r="EE1039" s="28"/>
      <c r="EF1039" s="28"/>
      <c r="EG1039" s="28"/>
      <c r="EH1039" s="28"/>
      <c r="EI1039" s="28"/>
      <c r="EJ1039" s="28"/>
      <c r="EK1039" s="28"/>
      <c r="EL1039" s="28"/>
      <c r="EM1039" s="28"/>
      <c r="EN1039" s="28"/>
      <c r="EO1039" s="28"/>
      <c r="EP1039" s="28"/>
      <c r="EQ1039" s="28"/>
      <c r="ER1039" s="28"/>
      <c r="ES1039" s="28"/>
      <c r="ET1039" s="28"/>
      <c r="EU1039" s="28"/>
      <c r="EV1039" s="28"/>
      <c r="EW1039" s="28"/>
      <c r="EX1039" s="28"/>
      <c r="EY1039" s="28"/>
      <c r="EZ1039" s="28"/>
      <c r="FA1039" s="28"/>
      <c r="FB1039" s="28"/>
      <c r="FC1039" s="28"/>
      <c r="FD1039" s="28"/>
      <c r="FE1039" s="28"/>
      <c r="FF1039" s="28"/>
      <c r="FG1039" s="28"/>
      <c r="FH1039" s="28"/>
      <c r="FI1039" s="28"/>
      <c r="FJ1039" s="28"/>
      <c r="FK1039" s="28"/>
      <c r="FL1039" s="28"/>
      <c r="FM1039" s="28"/>
      <c r="FN1039" s="28"/>
      <c r="FO1039" s="28"/>
      <c r="FP1039" s="28"/>
      <c r="FQ1039" s="28"/>
      <c r="FR1039" s="28"/>
      <c r="FS1039" s="28"/>
      <c r="FT1039" s="28"/>
      <c r="FU1039" s="28"/>
      <c r="FV1039" s="28"/>
      <c r="FW1039" s="28"/>
      <c r="FX1039" s="28"/>
      <c r="FY1039" s="28"/>
      <c r="FZ1039" s="28"/>
      <c r="GA1039" s="28"/>
      <c r="GB1039" s="28"/>
      <c r="GC1039" s="28"/>
      <c r="GD1039" s="28"/>
      <c r="GE1039" s="28"/>
      <c r="GF1039" s="28"/>
      <c r="GG1039" s="28"/>
      <c r="GH1039" s="28"/>
      <c r="GI1039" s="28"/>
      <c r="GJ1039" s="28"/>
      <c r="GK1039" s="28"/>
      <c r="GL1039" s="28"/>
      <c r="GM1039" s="28"/>
      <c r="GN1039" s="28"/>
      <c r="GO1039" s="28"/>
      <c r="GP1039" s="28"/>
      <c r="GQ1039" s="28"/>
      <c r="GR1039" s="28"/>
      <c r="GS1039" s="28"/>
      <c r="GT1039" s="28"/>
      <c r="GU1039" s="28"/>
      <c r="GV1039" s="28"/>
      <c r="GW1039" s="28"/>
      <c r="GX1039" s="28"/>
      <c r="GY1039" s="28"/>
      <c r="GZ1039" s="28"/>
      <c r="HA1039" s="28"/>
      <c r="HB1039" s="28"/>
      <c r="HC1039" s="28"/>
      <c r="HD1039" s="28"/>
      <c r="HE1039" s="28"/>
      <c r="HF1039" s="28"/>
      <c r="HG1039" s="28"/>
      <c r="HH1039" s="28"/>
      <c r="HI1039" s="28"/>
      <c r="HJ1039" s="28"/>
      <c r="HK1039" s="28"/>
      <c r="HL1039" s="28"/>
      <c r="HM1039" s="28"/>
      <c r="HN1039" s="28"/>
      <c r="HO1039" s="28"/>
      <c r="HP1039" s="28"/>
      <c r="HQ1039" s="28"/>
      <c r="HR1039" s="28"/>
      <c r="HS1039" s="28"/>
      <c r="HT1039" s="28"/>
      <c r="HU1039" s="28"/>
      <c r="HV1039" s="28"/>
      <c r="HW1039" s="28"/>
      <c r="HX1039" s="28"/>
      <c r="HY1039" s="28"/>
      <c r="HZ1039" s="28"/>
      <c r="IA1039" s="28"/>
      <c r="IB1039" s="28"/>
      <c r="IC1039" s="28"/>
      <c r="ID1039" s="28"/>
      <c r="IE1039" s="28"/>
      <c r="IF1039" s="28"/>
      <c r="IG1039" s="28"/>
      <c r="IH1039" s="28"/>
      <c r="II1039" s="28"/>
      <c r="IJ1039" s="28"/>
      <c r="IK1039" s="28"/>
      <c r="IL1039" s="28"/>
      <c r="IM1039" s="28"/>
      <c r="IN1039" s="28"/>
      <c r="IO1039" s="28"/>
      <c r="IP1039" s="28"/>
      <c r="IQ1039" s="28"/>
      <c r="IR1039" s="28"/>
    </row>
    <row r="1040" spans="2:252" x14ac:dyDescent="0.25">
      <c r="B1040" s="28"/>
      <c r="C1040" s="28"/>
      <c r="D1040" s="28"/>
      <c r="E1040" s="28"/>
      <c r="F1040" s="28"/>
      <c r="G1040" s="28"/>
      <c r="H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c r="DN1040" s="28"/>
      <c r="DO1040" s="28"/>
      <c r="DP1040" s="28"/>
      <c r="DQ1040" s="28"/>
      <c r="DR1040" s="28"/>
      <c r="DS1040" s="28"/>
      <c r="DT1040" s="28"/>
      <c r="DU1040" s="28"/>
      <c r="DV1040" s="28"/>
      <c r="DW1040" s="28"/>
      <c r="DX1040" s="28"/>
      <c r="DY1040" s="28"/>
      <c r="DZ1040" s="28"/>
      <c r="EA1040" s="28"/>
      <c r="EB1040" s="28"/>
      <c r="EC1040" s="28"/>
      <c r="ED1040" s="28"/>
      <c r="EE1040" s="28"/>
      <c r="EF1040" s="28"/>
      <c r="EG1040" s="28"/>
      <c r="EH1040" s="28"/>
      <c r="EI1040" s="28"/>
      <c r="EJ1040" s="28"/>
      <c r="EK1040" s="28"/>
      <c r="EL1040" s="28"/>
      <c r="EM1040" s="28"/>
      <c r="EN1040" s="28"/>
      <c r="EO1040" s="28"/>
      <c r="EP1040" s="28"/>
      <c r="EQ1040" s="28"/>
      <c r="ER1040" s="28"/>
      <c r="ES1040" s="28"/>
      <c r="ET1040" s="28"/>
      <c r="EU1040" s="28"/>
      <c r="EV1040" s="28"/>
      <c r="EW1040" s="28"/>
      <c r="EX1040" s="28"/>
      <c r="EY1040" s="28"/>
      <c r="EZ1040" s="28"/>
      <c r="FA1040" s="28"/>
      <c r="FB1040" s="28"/>
      <c r="FC1040" s="28"/>
      <c r="FD1040" s="28"/>
      <c r="FE1040" s="28"/>
      <c r="FF1040" s="28"/>
      <c r="FG1040" s="28"/>
      <c r="FH1040" s="28"/>
      <c r="FI1040" s="28"/>
      <c r="FJ1040" s="28"/>
      <c r="FK1040" s="28"/>
      <c r="FL1040" s="28"/>
      <c r="FM1040" s="28"/>
      <c r="FN1040" s="28"/>
      <c r="FO1040" s="28"/>
      <c r="FP1040" s="28"/>
      <c r="FQ1040" s="28"/>
      <c r="FR1040" s="28"/>
      <c r="FS1040" s="28"/>
      <c r="FT1040" s="28"/>
      <c r="FU1040" s="28"/>
      <c r="FV1040" s="28"/>
      <c r="FW1040" s="28"/>
      <c r="FX1040" s="28"/>
      <c r="FY1040" s="28"/>
      <c r="FZ1040" s="28"/>
      <c r="GA1040" s="28"/>
      <c r="GB1040" s="28"/>
      <c r="GC1040" s="28"/>
      <c r="GD1040" s="28"/>
      <c r="GE1040" s="28"/>
      <c r="GF1040" s="28"/>
      <c r="GG1040" s="28"/>
      <c r="GH1040" s="28"/>
      <c r="GI1040" s="28"/>
      <c r="GJ1040" s="28"/>
      <c r="GK1040" s="28"/>
      <c r="GL1040" s="28"/>
      <c r="GM1040" s="28"/>
      <c r="GN1040" s="28"/>
      <c r="GO1040" s="28"/>
      <c r="GP1040" s="28"/>
      <c r="GQ1040" s="28"/>
      <c r="GR1040" s="28"/>
      <c r="GS1040" s="28"/>
      <c r="GT1040" s="28"/>
      <c r="GU1040" s="28"/>
      <c r="GV1040" s="28"/>
      <c r="GW1040" s="28"/>
      <c r="GX1040" s="28"/>
      <c r="GY1040" s="28"/>
      <c r="GZ1040" s="28"/>
      <c r="HA1040" s="28"/>
      <c r="HB1040" s="28"/>
      <c r="HC1040" s="28"/>
      <c r="HD1040" s="28"/>
      <c r="HE1040" s="28"/>
      <c r="HF1040" s="28"/>
      <c r="HG1040" s="28"/>
      <c r="HH1040" s="28"/>
      <c r="HI1040" s="28"/>
      <c r="HJ1040" s="28"/>
      <c r="HK1040" s="28"/>
      <c r="HL1040" s="28"/>
      <c r="HM1040" s="28"/>
      <c r="HN1040" s="28"/>
      <c r="HO1040" s="28"/>
      <c r="HP1040" s="28"/>
      <c r="HQ1040" s="28"/>
      <c r="HR1040" s="28"/>
      <c r="HS1040" s="28"/>
      <c r="HT1040" s="28"/>
      <c r="HU1040" s="28"/>
      <c r="HV1040" s="28"/>
      <c r="HW1040" s="28"/>
      <c r="HX1040" s="28"/>
      <c r="HY1040" s="28"/>
      <c r="HZ1040" s="28"/>
      <c r="IA1040" s="28"/>
      <c r="IB1040" s="28"/>
      <c r="IC1040" s="28"/>
      <c r="ID1040" s="28"/>
      <c r="IE1040" s="28"/>
      <c r="IF1040" s="28"/>
      <c r="IG1040" s="28"/>
      <c r="IH1040" s="28"/>
      <c r="II1040" s="28"/>
      <c r="IJ1040" s="28"/>
      <c r="IK1040" s="28"/>
      <c r="IL1040" s="28"/>
      <c r="IM1040" s="28"/>
      <c r="IN1040" s="28"/>
      <c r="IO1040" s="28"/>
      <c r="IP1040" s="28"/>
      <c r="IQ1040" s="28"/>
      <c r="IR1040" s="28"/>
    </row>
    <row r="1041" spans="2:252" x14ac:dyDescent="0.25">
      <c r="B1041" s="28"/>
      <c r="C1041" s="28"/>
      <c r="D1041" s="28"/>
      <c r="E1041" s="28"/>
      <c r="F1041" s="28"/>
      <c r="G1041" s="28"/>
      <c r="H1041" s="28"/>
      <c r="K1041" s="28"/>
      <c r="L1041" s="28"/>
      <c r="M1041" s="28"/>
      <c r="N1041" s="28"/>
      <c r="O1041" s="28"/>
      <c r="P1041" s="28"/>
      <c r="Q1041" s="28"/>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c r="DN1041" s="28"/>
      <c r="DO1041" s="28"/>
      <c r="DP1041" s="28"/>
      <c r="DQ1041" s="28"/>
      <c r="DR1041" s="28"/>
      <c r="DS1041" s="28"/>
      <c r="DT1041" s="28"/>
      <c r="DU1041" s="28"/>
      <c r="DV1041" s="28"/>
      <c r="DW1041" s="28"/>
      <c r="DX1041" s="28"/>
      <c r="DY1041" s="28"/>
      <c r="DZ1041" s="28"/>
      <c r="EA1041" s="28"/>
      <c r="EB1041" s="28"/>
      <c r="EC1041" s="28"/>
      <c r="ED1041" s="28"/>
      <c r="EE1041" s="28"/>
      <c r="EF1041" s="28"/>
      <c r="EG1041" s="28"/>
      <c r="EH1041" s="28"/>
      <c r="EI1041" s="28"/>
      <c r="EJ1041" s="28"/>
      <c r="EK1041" s="28"/>
      <c r="EL1041" s="28"/>
      <c r="EM1041" s="28"/>
      <c r="EN1041" s="28"/>
      <c r="EO1041" s="28"/>
      <c r="EP1041" s="28"/>
      <c r="EQ1041" s="28"/>
      <c r="ER1041" s="28"/>
      <c r="ES1041" s="28"/>
      <c r="ET1041" s="28"/>
      <c r="EU1041" s="28"/>
      <c r="EV1041" s="28"/>
      <c r="EW1041" s="28"/>
      <c r="EX1041" s="28"/>
      <c r="EY1041" s="28"/>
      <c r="EZ1041" s="28"/>
      <c r="FA1041" s="28"/>
      <c r="FB1041" s="28"/>
      <c r="FC1041" s="28"/>
      <c r="FD1041" s="28"/>
      <c r="FE1041" s="28"/>
      <c r="FF1041" s="28"/>
      <c r="FG1041" s="28"/>
      <c r="FH1041" s="28"/>
      <c r="FI1041" s="28"/>
      <c r="FJ1041" s="28"/>
      <c r="FK1041" s="28"/>
      <c r="FL1041" s="28"/>
      <c r="FM1041" s="28"/>
      <c r="FN1041" s="28"/>
      <c r="FO1041" s="28"/>
      <c r="FP1041" s="28"/>
      <c r="FQ1041" s="28"/>
      <c r="FR1041" s="28"/>
      <c r="FS1041" s="28"/>
      <c r="FT1041" s="28"/>
      <c r="FU1041" s="28"/>
      <c r="FV1041" s="28"/>
      <c r="FW1041" s="28"/>
      <c r="FX1041" s="28"/>
      <c r="FY1041" s="28"/>
      <c r="FZ1041" s="28"/>
      <c r="GA1041" s="28"/>
      <c r="GB1041" s="28"/>
      <c r="GC1041" s="28"/>
      <c r="GD1041" s="28"/>
      <c r="GE1041" s="28"/>
      <c r="GF1041" s="28"/>
      <c r="GG1041" s="28"/>
      <c r="GH1041" s="28"/>
      <c r="GI1041" s="28"/>
      <c r="GJ1041" s="28"/>
      <c r="GK1041" s="28"/>
      <c r="GL1041" s="28"/>
      <c r="GM1041" s="28"/>
      <c r="GN1041" s="28"/>
      <c r="GO1041" s="28"/>
      <c r="GP1041" s="28"/>
      <c r="GQ1041" s="28"/>
      <c r="GR1041" s="28"/>
      <c r="GS1041" s="28"/>
      <c r="GT1041" s="28"/>
      <c r="GU1041" s="28"/>
      <c r="GV1041" s="28"/>
      <c r="GW1041" s="28"/>
      <c r="GX1041" s="28"/>
      <c r="GY1041" s="28"/>
      <c r="GZ1041" s="28"/>
      <c r="HA1041" s="28"/>
      <c r="HB1041" s="28"/>
      <c r="HC1041" s="28"/>
      <c r="HD1041" s="28"/>
      <c r="HE1041" s="28"/>
      <c r="HF1041" s="28"/>
      <c r="HG1041" s="28"/>
      <c r="HH1041" s="28"/>
      <c r="HI1041" s="28"/>
      <c r="HJ1041" s="28"/>
      <c r="HK1041" s="28"/>
      <c r="HL1041" s="28"/>
      <c r="HM1041" s="28"/>
      <c r="HN1041" s="28"/>
      <c r="HO1041" s="28"/>
      <c r="HP1041" s="28"/>
      <c r="HQ1041" s="28"/>
      <c r="HR1041" s="28"/>
      <c r="HS1041" s="28"/>
      <c r="HT1041" s="28"/>
      <c r="HU1041" s="28"/>
      <c r="HV1041" s="28"/>
      <c r="HW1041" s="28"/>
      <c r="HX1041" s="28"/>
      <c r="HY1041" s="28"/>
      <c r="HZ1041" s="28"/>
      <c r="IA1041" s="28"/>
      <c r="IB1041" s="28"/>
      <c r="IC1041" s="28"/>
      <c r="ID1041" s="28"/>
      <c r="IE1041" s="28"/>
      <c r="IF1041" s="28"/>
      <c r="IG1041" s="28"/>
      <c r="IH1041" s="28"/>
      <c r="II1041" s="28"/>
      <c r="IJ1041" s="28"/>
      <c r="IK1041" s="28"/>
      <c r="IL1041" s="28"/>
      <c r="IM1041" s="28"/>
      <c r="IN1041" s="28"/>
      <c r="IO1041" s="28"/>
      <c r="IP1041" s="28"/>
      <c r="IQ1041" s="28"/>
      <c r="IR1041" s="28"/>
    </row>
    <row r="1042" spans="2:252" x14ac:dyDescent="0.25">
      <c r="B1042" s="28"/>
      <c r="C1042" s="28"/>
      <c r="D1042" s="28"/>
      <c r="E1042" s="28"/>
      <c r="F1042" s="28"/>
      <c r="G1042" s="28"/>
      <c r="H1042" s="28"/>
      <c r="K1042" s="28"/>
      <c r="L1042" s="28"/>
      <c r="M1042" s="28"/>
      <c r="N1042" s="28"/>
      <c r="O1042" s="28"/>
      <c r="P1042" s="28"/>
      <c r="Q1042" s="28"/>
      <c r="R1042" s="28"/>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c r="DN1042" s="28"/>
      <c r="DO1042" s="28"/>
      <c r="DP1042" s="28"/>
      <c r="DQ1042" s="28"/>
      <c r="DR1042" s="28"/>
      <c r="DS1042" s="28"/>
      <c r="DT1042" s="28"/>
      <c r="DU1042" s="28"/>
      <c r="DV1042" s="28"/>
      <c r="DW1042" s="28"/>
      <c r="DX1042" s="28"/>
      <c r="DY1042" s="28"/>
      <c r="DZ1042" s="28"/>
      <c r="EA1042" s="28"/>
      <c r="EB1042" s="28"/>
      <c r="EC1042" s="28"/>
      <c r="ED1042" s="28"/>
      <c r="EE1042" s="28"/>
      <c r="EF1042" s="28"/>
      <c r="EG1042" s="28"/>
      <c r="EH1042" s="28"/>
      <c r="EI1042" s="28"/>
      <c r="EJ1042" s="28"/>
      <c r="EK1042" s="28"/>
      <c r="EL1042" s="28"/>
      <c r="EM1042" s="28"/>
      <c r="EN1042" s="28"/>
      <c r="EO1042" s="28"/>
      <c r="EP1042" s="28"/>
      <c r="EQ1042" s="28"/>
      <c r="ER1042" s="28"/>
      <c r="ES1042" s="28"/>
      <c r="ET1042" s="28"/>
      <c r="EU1042" s="28"/>
      <c r="EV1042" s="28"/>
      <c r="EW1042" s="28"/>
      <c r="EX1042" s="28"/>
      <c r="EY1042" s="28"/>
      <c r="EZ1042" s="28"/>
      <c r="FA1042" s="28"/>
      <c r="FB1042" s="28"/>
      <c r="FC1042" s="28"/>
      <c r="FD1042" s="28"/>
      <c r="FE1042" s="28"/>
      <c r="FF1042" s="28"/>
      <c r="FG1042" s="28"/>
      <c r="FH1042" s="28"/>
      <c r="FI1042" s="28"/>
      <c r="FJ1042" s="28"/>
      <c r="FK1042" s="28"/>
      <c r="FL1042" s="28"/>
      <c r="FM1042" s="28"/>
      <c r="FN1042" s="28"/>
      <c r="FO1042" s="28"/>
      <c r="FP1042" s="28"/>
      <c r="FQ1042" s="28"/>
      <c r="FR1042" s="28"/>
      <c r="FS1042" s="28"/>
      <c r="FT1042" s="28"/>
      <c r="FU1042" s="28"/>
      <c r="FV1042" s="28"/>
      <c r="FW1042" s="28"/>
      <c r="FX1042" s="28"/>
      <c r="FY1042" s="28"/>
      <c r="FZ1042" s="28"/>
      <c r="GA1042" s="28"/>
      <c r="GB1042" s="28"/>
      <c r="GC1042" s="28"/>
      <c r="GD1042" s="28"/>
      <c r="GE1042" s="28"/>
      <c r="GF1042" s="28"/>
      <c r="GG1042" s="28"/>
      <c r="GH1042" s="28"/>
      <c r="GI1042" s="28"/>
      <c r="GJ1042" s="28"/>
      <c r="GK1042" s="28"/>
      <c r="GL1042" s="28"/>
      <c r="GM1042" s="28"/>
      <c r="GN1042" s="28"/>
      <c r="GO1042" s="28"/>
      <c r="GP1042" s="28"/>
      <c r="GQ1042" s="28"/>
      <c r="GR1042" s="28"/>
      <c r="GS1042" s="28"/>
      <c r="GT1042" s="28"/>
      <c r="GU1042" s="28"/>
      <c r="GV1042" s="28"/>
      <c r="GW1042" s="28"/>
      <c r="GX1042" s="28"/>
      <c r="GY1042" s="28"/>
      <c r="GZ1042" s="28"/>
      <c r="HA1042" s="28"/>
      <c r="HB1042" s="28"/>
      <c r="HC1042" s="28"/>
      <c r="HD1042" s="28"/>
      <c r="HE1042" s="28"/>
      <c r="HF1042" s="28"/>
      <c r="HG1042" s="28"/>
      <c r="HH1042" s="28"/>
      <c r="HI1042" s="28"/>
      <c r="HJ1042" s="28"/>
      <c r="HK1042" s="28"/>
      <c r="HL1042" s="28"/>
      <c r="HM1042" s="28"/>
      <c r="HN1042" s="28"/>
      <c r="HO1042" s="28"/>
      <c r="HP1042" s="28"/>
      <c r="HQ1042" s="28"/>
      <c r="HR1042" s="28"/>
      <c r="HS1042" s="28"/>
      <c r="HT1042" s="28"/>
      <c r="HU1042" s="28"/>
      <c r="HV1042" s="28"/>
      <c r="HW1042" s="28"/>
      <c r="HX1042" s="28"/>
      <c r="HY1042" s="28"/>
      <c r="HZ1042" s="28"/>
      <c r="IA1042" s="28"/>
      <c r="IB1042" s="28"/>
      <c r="IC1042" s="28"/>
      <c r="ID1042" s="28"/>
      <c r="IE1042" s="28"/>
      <c r="IF1042" s="28"/>
      <c r="IG1042" s="28"/>
      <c r="IH1042" s="28"/>
      <c r="II1042" s="28"/>
      <c r="IJ1042" s="28"/>
      <c r="IK1042" s="28"/>
      <c r="IL1042" s="28"/>
      <c r="IM1042" s="28"/>
      <c r="IN1042" s="28"/>
      <c r="IO1042" s="28"/>
      <c r="IP1042" s="28"/>
      <c r="IQ1042" s="28"/>
      <c r="IR1042" s="28"/>
    </row>
    <row r="1043" spans="2:252" x14ac:dyDescent="0.25">
      <c r="B1043" s="28"/>
      <c r="C1043" s="28"/>
      <c r="D1043" s="28"/>
      <c r="E1043" s="28"/>
      <c r="F1043" s="28"/>
      <c r="G1043" s="28"/>
      <c r="H1043" s="28"/>
      <c r="K1043" s="28"/>
      <c r="L1043" s="28"/>
      <c r="M1043" s="28"/>
      <c r="N1043" s="28"/>
      <c r="O1043" s="28"/>
      <c r="P1043" s="28"/>
      <c r="Q1043" s="28"/>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c r="DN1043" s="28"/>
      <c r="DO1043" s="28"/>
      <c r="DP1043" s="28"/>
      <c r="DQ1043" s="28"/>
      <c r="DR1043" s="28"/>
      <c r="DS1043" s="28"/>
      <c r="DT1043" s="28"/>
      <c r="DU1043" s="28"/>
      <c r="DV1043" s="28"/>
      <c r="DW1043" s="28"/>
      <c r="DX1043" s="28"/>
      <c r="DY1043" s="28"/>
      <c r="DZ1043" s="28"/>
      <c r="EA1043" s="28"/>
      <c r="EB1043" s="28"/>
      <c r="EC1043" s="28"/>
      <c r="ED1043" s="28"/>
      <c r="EE1043" s="28"/>
      <c r="EF1043" s="28"/>
      <c r="EG1043" s="28"/>
      <c r="EH1043" s="28"/>
      <c r="EI1043" s="28"/>
      <c r="EJ1043" s="28"/>
      <c r="EK1043" s="28"/>
      <c r="EL1043" s="28"/>
      <c r="EM1043" s="28"/>
      <c r="EN1043" s="28"/>
      <c r="EO1043" s="28"/>
      <c r="EP1043" s="28"/>
      <c r="EQ1043" s="28"/>
      <c r="ER1043" s="28"/>
      <c r="ES1043" s="28"/>
      <c r="ET1043" s="28"/>
      <c r="EU1043" s="28"/>
      <c r="EV1043" s="28"/>
      <c r="EW1043" s="28"/>
      <c r="EX1043" s="28"/>
      <c r="EY1043" s="28"/>
      <c r="EZ1043" s="28"/>
      <c r="FA1043" s="28"/>
      <c r="FB1043" s="28"/>
      <c r="FC1043" s="28"/>
      <c r="FD1043" s="28"/>
      <c r="FE1043" s="28"/>
      <c r="FF1043" s="28"/>
      <c r="FG1043" s="28"/>
      <c r="FH1043" s="28"/>
      <c r="FI1043" s="28"/>
      <c r="FJ1043" s="28"/>
      <c r="FK1043" s="28"/>
      <c r="FL1043" s="28"/>
      <c r="FM1043" s="28"/>
      <c r="FN1043" s="28"/>
      <c r="FO1043" s="28"/>
      <c r="FP1043" s="28"/>
      <c r="FQ1043" s="28"/>
      <c r="FR1043" s="28"/>
      <c r="FS1043" s="28"/>
      <c r="FT1043" s="28"/>
      <c r="FU1043" s="28"/>
      <c r="FV1043" s="28"/>
      <c r="FW1043" s="28"/>
      <c r="FX1043" s="28"/>
      <c r="FY1043" s="28"/>
      <c r="FZ1043" s="28"/>
      <c r="GA1043" s="28"/>
      <c r="GB1043" s="28"/>
      <c r="GC1043" s="28"/>
      <c r="GD1043" s="28"/>
      <c r="GE1043" s="28"/>
      <c r="GF1043" s="28"/>
      <c r="GG1043" s="28"/>
      <c r="GH1043" s="28"/>
      <c r="GI1043" s="28"/>
      <c r="GJ1043" s="28"/>
      <c r="GK1043" s="28"/>
      <c r="GL1043" s="28"/>
      <c r="GM1043" s="28"/>
      <c r="GN1043" s="28"/>
      <c r="GO1043" s="28"/>
      <c r="GP1043" s="28"/>
      <c r="GQ1043" s="28"/>
      <c r="GR1043" s="28"/>
      <c r="GS1043" s="28"/>
      <c r="GT1043" s="28"/>
      <c r="GU1043" s="28"/>
      <c r="GV1043" s="28"/>
      <c r="GW1043" s="28"/>
      <c r="GX1043" s="28"/>
      <c r="GY1043" s="28"/>
      <c r="GZ1043" s="28"/>
      <c r="HA1043" s="28"/>
      <c r="HB1043" s="28"/>
      <c r="HC1043" s="28"/>
      <c r="HD1043" s="28"/>
      <c r="HE1043" s="28"/>
      <c r="HF1043" s="28"/>
      <c r="HG1043" s="28"/>
      <c r="HH1043" s="28"/>
      <c r="HI1043" s="28"/>
      <c r="HJ1043" s="28"/>
      <c r="HK1043" s="28"/>
      <c r="HL1043" s="28"/>
      <c r="HM1043" s="28"/>
      <c r="HN1043" s="28"/>
      <c r="HO1043" s="28"/>
      <c r="HP1043" s="28"/>
      <c r="HQ1043" s="28"/>
      <c r="HR1043" s="28"/>
      <c r="HS1043" s="28"/>
      <c r="HT1043" s="28"/>
      <c r="HU1043" s="28"/>
      <c r="HV1043" s="28"/>
      <c r="HW1043" s="28"/>
      <c r="HX1043" s="28"/>
      <c r="HY1043" s="28"/>
      <c r="HZ1043" s="28"/>
      <c r="IA1043" s="28"/>
      <c r="IB1043" s="28"/>
      <c r="IC1043" s="28"/>
      <c r="ID1043" s="28"/>
      <c r="IE1043" s="28"/>
      <c r="IF1043" s="28"/>
      <c r="IG1043" s="28"/>
      <c r="IH1043" s="28"/>
      <c r="II1043" s="28"/>
      <c r="IJ1043" s="28"/>
      <c r="IK1043" s="28"/>
      <c r="IL1043" s="28"/>
      <c r="IM1043" s="28"/>
      <c r="IN1043" s="28"/>
      <c r="IO1043" s="28"/>
      <c r="IP1043" s="28"/>
      <c r="IQ1043" s="28"/>
      <c r="IR1043" s="28"/>
    </row>
    <row r="1044" spans="2:252" x14ac:dyDescent="0.25">
      <c r="B1044" s="28"/>
      <c r="C1044" s="28"/>
      <c r="D1044" s="28"/>
      <c r="E1044" s="28"/>
      <c r="F1044" s="28"/>
      <c r="G1044" s="28"/>
      <c r="H1044" s="28"/>
      <c r="K1044" s="28"/>
      <c r="L1044" s="28"/>
      <c r="M1044" s="28"/>
      <c r="N1044" s="28"/>
      <c r="O1044" s="28"/>
      <c r="P1044" s="28"/>
      <c r="Q1044" s="28"/>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c r="DN1044" s="28"/>
      <c r="DO1044" s="28"/>
      <c r="DP1044" s="28"/>
      <c r="DQ1044" s="28"/>
      <c r="DR1044" s="28"/>
      <c r="DS1044" s="28"/>
      <c r="DT1044" s="28"/>
      <c r="DU1044" s="28"/>
      <c r="DV1044" s="28"/>
      <c r="DW1044" s="28"/>
      <c r="DX1044" s="28"/>
      <c r="DY1044" s="28"/>
      <c r="DZ1044" s="28"/>
      <c r="EA1044" s="28"/>
      <c r="EB1044" s="28"/>
      <c r="EC1044" s="28"/>
      <c r="ED1044" s="28"/>
      <c r="EE1044" s="28"/>
      <c r="EF1044" s="28"/>
      <c r="EG1044" s="28"/>
      <c r="EH1044" s="28"/>
      <c r="EI1044" s="28"/>
      <c r="EJ1044" s="28"/>
      <c r="EK1044" s="28"/>
      <c r="EL1044" s="28"/>
      <c r="EM1044" s="28"/>
      <c r="EN1044" s="28"/>
      <c r="EO1044" s="28"/>
      <c r="EP1044" s="28"/>
      <c r="EQ1044" s="28"/>
      <c r="ER1044" s="28"/>
      <c r="ES1044" s="28"/>
      <c r="ET1044" s="28"/>
      <c r="EU1044" s="28"/>
      <c r="EV1044" s="28"/>
      <c r="EW1044" s="28"/>
      <c r="EX1044" s="28"/>
      <c r="EY1044" s="28"/>
      <c r="EZ1044" s="28"/>
      <c r="FA1044" s="28"/>
      <c r="FB1044" s="28"/>
      <c r="FC1044" s="28"/>
      <c r="FD1044" s="28"/>
      <c r="FE1044" s="28"/>
      <c r="FF1044" s="28"/>
      <c r="FG1044" s="28"/>
      <c r="FH1044" s="28"/>
      <c r="FI1044" s="28"/>
      <c r="FJ1044" s="28"/>
      <c r="FK1044" s="28"/>
      <c r="FL1044" s="28"/>
      <c r="FM1044" s="28"/>
      <c r="FN1044" s="28"/>
      <c r="FO1044" s="28"/>
      <c r="FP1044" s="28"/>
      <c r="FQ1044" s="28"/>
      <c r="FR1044" s="28"/>
      <c r="FS1044" s="28"/>
      <c r="FT1044" s="28"/>
      <c r="FU1044" s="28"/>
      <c r="FV1044" s="28"/>
      <c r="FW1044" s="28"/>
      <c r="FX1044" s="28"/>
      <c r="FY1044" s="28"/>
      <c r="FZ1044" s="28"/>
      <c r="GA1044" s="28"/>
      <c r="GB1044" s="28"/>
      <c r="GC1044" s="28"/>
      <c r="GD1044" s="28"/>
      <c r="GE1044" s="28"/>
      <c r="GF1044" s="28"/>
      <c r="GG1044" s="28"/>
      <c r="GH1044" s="28"/>
      <c r="GI1044" s="28"/>
      <c r="GJ1044" s="28"/>
      <c r="GK1044" s="28"/>
      <c r="GL1044" s="28"/>
      <c r="GM1044" s="28"/>
      <c r="GN1044" s="28"/>
      <c r="GO1044" s="28"/>
      <c r="GP1044" s="28"/>
      <c r="GQ1044" s="28"/>
      <c r="GR1044" s="28"/>
      <c r="GS1044" s="28"/>
      <c r="GT1044" s="28"/>
      <c r="GU1044" s="28"/>
      <c r="GV1044" s="28"/>
      <c r="GW1044" s="28"/>
      <c r="GX1044" s="28"/>
      <c r="GY1044" s="28"/>
      <c r="GZ1044" s="28"/>
      <c r="HA1044" s="28"/>
      <c r="HB1044" s="28"/>
      <c r="HC1044" s="28"/>
      <c r="HD1044" s="28"/>
      <c r="HE1044" s="28"/>
      <c r="HF1044" s="28"/>
      <c r="HG1044" s="28"/>
      <c r="HH1044" s="28"/>
      <c r="HI1044" s="28"/>
      <c r="HJ1044" s="28"/>
      <c r="HK1044" s="28"/>
      <c r="HL1044" s="28"/>
      <c r="HM1044" s="28"/>
      <c r="HN1044" s="28"/>
      <c r="HO1044" s="28"/>
      <c r="HP1044" s="28"/>
      <c r="HQ1044" s="28"/>
      <c r="HR1044" s="28"/>
      <c r="HS1044" s="28"/>
      <c r="HT1044" s="28"/>
      <c r="HU1044" s="28"/>
      <c r="HV1044" s="28"/>
      <c r="HW1044" s="28"/>
      <c r="HX1044" s="28"/>
      <c r="HY1044" s="28"/>
      <c r="HZ1044" s="28"/>
      <c r="IA1044" s="28"/>
      <c r="IB1044" s="28"/>
      <c r="IC1044" s="28"/>
      <c r="ID1044" s="28"/>
      <c r="IE1044" s="28"/>
      <c r="IF1044" s="28"/>
      <c r="IG1044" s="28"/>
      <c r="IH1044" s="28"/>
      <c r="II1044" s="28"/>
      <c r="IJ1044" s="28"/>
      <c r="IK1044" s="28"/>
      <c r="IL1044" s="28"/>
      <c r="IM1044" s="28"/>
      <c r="IN1044" s="28"/>
      <c r="IO1044" s="28"/>
      <c r="IP1044" s="28"/>
      <c r="IQ1044" s="28"/>
      <c r="IR1044" s="28"/>
    </row>
    <row r="1045" spans="2:252" x14ac:dyDescent="0.25">
      <c r="B1045" s="28"/>
      <c r="C1045" s="28"/>
      <c r="D1045" s="28"/>
      <c r="E1045" s="28"/>
      <c r="F1045" s="28"/>
      <c r="G1045" s="28"/>
      <c r="H1045" s="28"/>
      <c r="K1045" s="28"/>
      <c r="L1045" s="28"/>
      <c r="M1045" s="28"/>
      <c r="N1045" s="28"/>
      <c r="O1045" s="28"/>
      <c r="P1045" s="28"/>
      <c r="Q1045" s="28"/>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c r="DN1045" s="28"/>
      <c r="DO1045" s="28"/>
      <c r="DP1045" s="28"/>
      <c r="DQ1045" s="28"/>
      <c r="DR1045" s="28"/>
      <c r="DS1045" s="28"/>
      <c r="DT1045" s="28"/>
      <c r="DU1045" s="28"/>
      <c r="DV1045" s="28"/>
      <c r="DW1045" s="28"/>
      <c r="DX1045" s="28"/>
      <c r="DY1045" s="28"/>
      <c r="DZ1045" s="28"/>
      <c r="EA1045" s="28"/>
      <c r="EB1045" s="28"/>
      <c r="EC1045" s="28"/>
      <c r="ED1045" s="28"/>
      <c r="EE1045" s="28"/>
      <c r="EF1045" s="28"/>
      <c r="EG1045" s="28"/>
      <c r="EH1045" s="28"/>
      <c r="EI1045" s="28"/>
      <c r="EJ1045" s="28"/>
      <c r="EK1045" s="28"/>
      <c r="EL1045" s="28"/>
      <c r="EM1045" s="28"/>
      <c r="EN1045" s="28"/>
      <c r="EO1045" s="28"/>
      <c r="EP1045" s="28"/>
      <c r="EQ1045" s="28"/>
      <c r="ER1045" s="28"/>
      <c r="ES1045" s="28"/>
      <c r="ET1045" s="28"/>
      <c r="EU1045" s="28"/>
      <c r="EV1045" s="28"/>
      <c r="EW1045" s="28"/>
      <c r="EX1045" s="28"/>
      <c r="EY1045" s="28"/>
      <c r="EZ1045" s="28"/>
      <c r="FA1045" s="28"/>
      <c r="FB1045" s="28"/>
      <c r="FC1045" s="28"/>
      <c r="FD1045" s="28"/>
      <c r="FE1045" s="28"/>
      <c r="FF1045" s="28"/>
      <c r="FG1045" s="28"/>
      <c r="FH1045" s="28"/>
      <c r="FI1045" s="28"/>
      <c r="FJ1045" s="28"/>
      <c r="FK1045" s="28"/>
      <c r="FL1045" s="28"/>
      <c r="FM1045" s="28"/>
      <c r="FN1045" s="28"/>
      <c r="FO1045" s="28"/>
      <c r="FP1045" s="28"/>
      <c r="FQ1045" s="28"/>
      <c r="FR1045" s="28"/>
      <c r="FS1045" s="28"/>
      <c r="FT1045" s="28"/>
      <c r="FU1045" s="28"/>
      <c r="FV1045" s="28"/>
      <c r="FW1045" s="28"/>
      <c r="FX1045" s="28"/>
      <c r="FY1045" s="28"/>
      <c r="FZ1045" s="28"/>
      <c r="GA1045" s="28"/>
      <c r="GB1045" s="28"/>
      <c r="GC1045" s="28"/>
      <c r="GD1045" s="28"/>
      <c r="GE1045" s="28"/>
      <c r="GF1045" s="28"/>
      <c r="GG1045" s="28"/>
      <c r="GH1045" s="28"/>
      <c r="GI1045" s="28"/>
      <c r="GJ1045" s="28"/>
      <c r="GK1045" s="28"/>
      <c r="GL1045" s="28"/>
      <c r="GM1045" s="28"/>
      <c r="GN1045" s="28"/>
      <c r="GO1045" s="28"/>
      <c r="GP1045" s="28"/>
      <c r="GQ1045" s="28"/>
      <c r="GR1045" s="28"/>
      <c r="GS1045" s="28"/>
      <c r="GT1045" s="28"/>
      <c r="GU1045" s="28"/>
      <c r="GV1045" s="28"/>
      <c r="GW1045" s="28"/>
      <c r="GX1045" s="28"/>
      <c r="GY1045" s="28"/>
      <c r="GZ1045" s="28"/>
      <c r="HA1045" s="28"/>
      <c r="HB1045" s="28"/>
      <c r="HC1045" s="28"/>
      <c r="HD1045" s="28"/>
      <c r="HE1045" s="28"/>
      <c r="HF1045" s="28"/>
      <c r="HG1045" s="28"/>
      <c r="HH1045" s="28"/>
      <c r="HI1045" s="28"/>
      <c r="HJ1045" s="28"/>
      <c r="HK1045" s="28"/>
      <c r="HL1045" s="28"/>
      <c r="HM1045" s="28"/>
      <c r="HN1045" s="28"/>
      <c r="HO1045" s="28"/>
      <c r="HP1045" s="28"/>
      <c r="HQ1045" s="28"/>
      <c r="HR1045" s="28"/>
      <c r="HS1045" s="28"/>
      <c r="HT1045" s="28"/>
      <c r="HU1045" s="28"/>
      <c r="HV1045" s="28"/>
      <c r="HW1045" s="28"/>
      <c r="HX1045" s="28"/>
      <c r="HY1045" s="28"/>
      <c r="HZ1045" s="28"/>
      <c r="IA1045" s="28"/>
      <c r="IB1045" s="28"/>
      <c r="IC1045" s="28"/>
      <c r="ID1045" s="28"/>
      <c r="IE1045" s="28"/>
      <c r="IF1045" s="28"/>
      <c r="IG1045" s="28"/>
      <c r="IH1045" s="28"/>
      <c r="II1045" s="28"/>
      <c r="IJ1045" s="28"/>
      <c r="IK1045" s="28"/>
      <c r="IL1045" s="28"/>
      <c r="IM1045" s="28"/>
      <c r="IN1045" s="28"/>
      <c r="IO1045" s="28"/>
      <c r="IP1045" s="28"/>
      <c r="IQ1045" s="28"/>
      <c r="IR1045" s="28"/>
    </row>
    <row r="1046" spans="2:252" x14ac:dyDescent="0.25">
      <c r="B1046" s="28"/>
      <c r="C1046" s="28"/>
      <c r="D1046" s="28"/>
      <c r="E1046" s="28"/>
      <c r="F1046" s="28"/>
      <c r="G1046" s="28"/>
      <c r="H1046" s="28"/>
      <c r="K1046" s="28"/>
      <c r="L1046" s="28"/>
      <c r="M1046" s="28"/>
      <c r="N1046" s="28"/>
      <c r="O1046" s="28"/>
      <c r="P1046" s="28"/>
      <c r="Q1046" s="28"/>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c r="DN1046" s="28"/>
      <c r="DO1046" s="28"/>
      <c r="DP1046" s="28"/>
      <c r="DQ1046" s="28"/>
      <c r="DR1046" s="28"/>
      <c r="DS1046" s="28"/>
      <c r="DT1046" s="28"/>
      <c r="DU1046" s="28"/>
      <c r="DV1046" s="28"/>
      <c r="DW1046" s="28"/>
      <c r="DX1046" s="28"/>
      <c r="DY1046" s="28"/>
      <c r="DZ1046" s="28"/>
      <c r="EA1046" s="28"/>
      <c r="EB1046" s="28"/>
      <c r="EC1046" s="28"/>
      <c r="ED1046" s="28"/>
      <c r="EE1046" s="28"/>
      <c r="EF1046" s="28"/>
      <c r="EG1046" s="28"/>
      <c r="EH1046" s="28"/>
      <c r="EI1046" s="28"/>
      <c r="EJ1046" s="28"/>
      <c r="EK1046" s="28"/>
      <c r="EL1046" s="28"/>
      <c r="EM1046" s="28"/>
      <c r="EN1046" s="28"/>
      <c r="EO1046" s="28"/>
      <c r="EP1046" s="28"/>
      <c r="EQ1046" s="28"/>
      <c r="ER1046" s="28"/>
      <c r="ES1046" s="28"/>
      <c r="ET1046" s="28"/>
      <c r="EU1046" s="28"/>
      <c r="EV1046" s="28"/>
      <c r="EW1046" s="28"/>
      <c r="EX1046" s="28"/>
      <c r="EY1046" s="28"/>
      <c r="EZ1046" s="28"/>
      <c r="FA1046" s="28"/>
      <c r="FB1046" s="28"/>
      <c r="FC1046" s="28"/>
      <c r="FD1046" s="28"/>
      <c r="FE1046" s="28"/>
      <c r="FF1046" s="28"/>
      <c r="FG1046" s="28"/>
      <c r="FH1046" s="28"/>
      <c r="FI1046" s="28"/>
      <c r="FJ1046" s="28"/>
      <c r="FK1046" s="28"/>
      <c r="FL1046" s="28"/>
      <c r="FM1046" s="28"/>
      <c r="FN1046" s="28"/>
      <c r="FO1046" s="28"/>
      <c r="FP1046" s="28"/>
      <c r="FQ1046" s="28"/>
      <c r="FR1046" s="28"/>
      <c r="FS1046" s="28"/>
      <c r="FT1046" s="28"/>
      <c r="FU1046" s="28"/>
      <c r="FV1046" s="28"/>
      <c r="FW1046" s="28"/>
      <c r="FX1046" s="28"/>
      <c r="FY1046" s="28"/>
      <c r="FZ1046" s="28"/>
      <c r="GA1046" s="28"/>
      <c r="GB1046" s="28"/>
      <c r="GC1046" s="28"/>
      <c r="GD1046" s="28"/>
      <c r="GE1046" s="28"/>
      <c r="GF1046" s="28"/>
      <c r="GG1046" s="28"/>
      <c r="GH1046" s="28"/>
      <c r="GI1046" s="28"/>
      <c r="GJ1046" s="28"/>
      <c r="GK1046" s="28"/>
      <c r="GL1046" s="28"/>
      <c r="GM1046" s="28"/>
      <c r="GN1046" s="28"/>
      <c r="GO1046" s="28"/>
      <c r="GP1046" s="28"/>
      <c r="GQ1046" s="28"/>
      <c r="GR1046" s="28"/>
      <c r="GS1046" s="28"/>
      <c r="GT1046" s="28"/>
      <c r="GU1046" s="28"/>
      <c r="GV1046" s="28"/>
      <c r="GW1046" s="28"/>
      <c r="GX1046" s="28"/>
      <c r="GY1046" s="28"/>
      <c r="GZ1046" s="28"/>
      <c r="HA1046" s="28"/>
      <c r="HB1046" s="28"/>
      <c r="HC1046" s="28"/>
      <c r="HD1046" s="28"/>
      <c r="HE1046" s="28"/>
      <c r="HF1046" s="28"/>
      <c r="HG1046" s="28"/>
      <c r="HH1046" s="28"/>
      <c r="HI1046" s="28"/>
      <c r="HJ1046" s="28"/>
      <c r="HK1046" s="28"/>
      <c r="HL1046" s="28"/>
      <c r="HM1046" s="28"/>
      <c r="HN1046" s="28"/>
      <c r="HO1046" s="28"/>
      <c r="HP1046" s="28"/>
      <c r="HQ1046" s="28"/>
      <c r="HR1046" s="28"/>
      <c r="HS1046" s="28"/>
      <c r="HT1046" s="28"/>
      <c r="HU1046" s="28"/>
      <c r="HV1046" s="28"/>
      <c r="HW1046" s="28"/>
      <c r="HX1046" s="28"/>
      <c r="HY1046" s="28"/>
      <c r="HZ1046" s="28"/>
      <c r="IA1046" s="28"/>
      <c r="IB1046" s="28"/>
      <c r="IC1046" s="28"/>
      <c r="ID1046" s="28"/>
      <c r="IE1046" s="28"/>
      <c r="IF1046" s="28"/>
      <c r="IG1046" s="28"/>
      <c r="IH1046" s="28"/>
      <c r="II1046" s="28"/>
      <c r="IJ1046" s="28"/>
      <c r="IK1046" s="28"/>
      <c r="IL1046" s="28"/>
      <c r="IM1046" s="28"/>
      <c r="IN1046" s="28"/>
      <c r="IO1046" s="28"/>
      <c r="IP1046" s="28"/>
      <c r="IQ1046" s="28"/>
      <c r="IR1046" s="28"/>
    </row>
    <row r="1047" spans="2:252" x14ac:dyDescent="0.25">
      <c r="B1047" s="28"/>
      <c r="C1047" s="28"/>
      <c r="D1047" s="28"/>
      <c r="E1047" s="28"/>
      <c r="F1047" s="28"/>
      <c r="G1047" s="28"/>
      <c r="H1047" s="28"/>
      <c r="K1047" s="28"/>
      <c r="L1047" s="28"/>
      <c r="M1047" s="28"/>
      <c r="N1047" s="28"/>
      <c r="O1047" s="28"/>
      <c r="P1047" s="28"/>
      <c r="Q1047" s="28"/>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c r="DN1047" s="28"/>
      <c r="DO1047" s="28"/>
      <c r="DP1047" s="28"/>
      <c r="DQ1047" s="28"/>
      <c r="DR1047" s="28"/>
      <c r="DS1047" s="28"/>
      <c r="DT1047" s="28"/>
      <c r="DU1047" s="28"/>
      <c r="DV1047" s="28"/>
      <c r="DW1047" s="28"/>
      <c r="DX1047" s="28"/>
      <c r="DY1047" s="28"/>
      <c r="DZ1047" s="28"/>
      <c r="EA1047" s="28"/>
      <c r="EB1047" s="28"/>
      <c r="EC1047" s="28"/>
      <c r="ED1047" s="28"/>
      <c r="EE1047" s="28"/>
      <c r="EF1047" s="28"/>
      <c r="EG1047" s="28"/>
      <c r="EH1047" s="28"/>
      <c r="EI1047" s="28"/>
      <c r="EJ1047" s="28"/>
      <c r="EK1047" s="28"/>
      <c r="EL1047" s="28"/>
      <c r="EM1047" s="28"/>
      <c r="EN1047" s="28"/>
      <c r="EO1047" s="28"/>
      <c r="EP1047" s="28"/>
      <c r="EQ1047" s="28"/>
      <c r="ER1047" s="28"/>
      <c r="ES1047" s="28"/>
      <c r="ET1047" s="28"/>
      <c r="EU1047" s="28"/>
      <c r="EV1047" s="28"/>
      <c r="EW1047" s="28"/>
      <c r="EX1047" s="28"/>
      <c r="EY1047" s="28"/>
      <c r="EZ1047" s="28"/>
      <c r="FA1047" s="28"/>
      <c r="FB1047" s="28"/>
      <c r="FC1047" s="28"/>
      <c r="FD1047" s="28"/>
      <c r="FE1047" s="28"/>
      <c r="FF1047" s="28"/>
      <c r="FG1047" s="28"/>
      <c r="FH1047" s="28"/>
      <c r="FI1047" s="28"/>
      <c r="FJ1047" s="28"/>
      <c r="FK1047" s="28"/>
      <c r="FL1047" s="28"/>
      <c r="FM1047" s="28"/>
      <c r="FN1047" s="28"/>
      <c r="FO1047" s="28"/>
      <c r="FP1047" s="28"/>
      <c r="FQ1047" s="28"/>
      <c r="FR1047" s="28"/>
      <c r="FS1047" s="28"/>
      <c r="FT1047" s="28"/>
      <c r="FU1047" s="28"/>
      <c r="FV1047" s="28"/>
      <c r="FW1047" s="28"/>
      <c r="FX1047" s="28"/>
      <c r="FY1047" s="28"/>
      <c r="FZ1047" s="28"/>
      <c r="GA1047" s="28"/>
      <c r="GB1047" s="28"/>
      <c r="GC1047" s="28"/>
      <c r="GD1047" s="28"/>
      <c r="GE1047" s="28"/>
      <c r="GF1047" s="28"/>
      <c r="GG1047" s="28"/>
      <c r="GH1047" s="28"/>
      <c r="GI1047" s="28"/>
      <c r="GJ1047" s="28"/>
      <c r="GK1047" s="28"/>
      <c r="GL1047" s="28"/>
      <c r="GM1047" s="28"/>
      <c r="GN1047" s="28"/>
      <c r="GO1047" s="28"/>
      <c r="GP1047" s="28"/>
      <c r="GQ1047" s="28"/>
      <c r="GR1047" s="28"/>
      <c r="GS1047" s="28"/>
      <c r="GT1047" s="28"/>
      <c r="GU1047" s="28"/>
      <c r="GV1047" s="28"/>
      <c r="GW1047" s="28"/>
      <c r="GX1047" s="28"/>
      <c r="GY1047" s="28"/>
      <c r="GZ1047" s="28"/>
      <c r="HA1047" s="28"/>
      <c r="HB1047" s="28"/>
      <c r="HC1047" s="28"/>
      <c r="HD1047" s="28"/>
      <c r="HE1047" s="28"/>
      <c r="HF1047" s="28"/>
      <c r="HG1047" s="28"/>
      <c r="HH1047" s="28"/>
      <c r="HI1047" s="28"/>
      <c r="HJ1047" s="28"/>
      <c r="HK1047" s="28"/>
      <c r="HL1047" s="28"/>
      <c r="HM1047" s="28"/>
      <c r="HN1047" s="28"/>
      <c r="HO1047" s="28"/>
      <c r="HP1047" s="28"/>
      <c r="HQ1047" s="28"/>
      <c r="HR1047" s="28"/>
      <c r="HS1047" s="28"/>
      <c r="HT1047" s="28"/>
      <c r="HU1047" s="28"/>
      <c r="HV1047" s="28"/>
      <c r="HW1047" s="28"/>
      <c r="HX1047" s="28"/>
      <c r="HY1047" s="28"/>
      <c r="HZ1047" s="28"/>
      <c r="IA1047" s="28"/>
      <c r="IB1047" s="28"/>
      <c r="IC1047" s="28"/>
      <c r="ID1047" s="28"/>
      <c r="IE1047" s="28"/>
      <c r="IF1047" s="28"/>
      <c r="IG1047" s="28"/>
      <c r="IH1047" s="28"/>
      <c r="II1047" s="28"/>
      <c r="IJ1047" s="28"/>
      <c r="IK1047" s="28"/>
      <c r="IL1047" s="28"/>
      <c r="IM1047" s="28"/>
      <c r="IN1047" s="28"/>
      <c r="IO1047" s="28"/>
      <c r="IP1047" s="28"/>
      <c r="IQ1047" s="28"/>
      <c r="IR1047" s="28"/>
    </row>
    <row r="1048" spans="2:252" x14ac:dyDescent="0.25">
      <c r="B1048" s="28"/>
      <c r="C1048" s="28"/>
      <c r="D1048" s="28"/>
      <c r="E1048" s="28"/>
      <c r="F1048" s="28"/>
      <c r="G1048" s="28"/>
      <c r="H1048" s="28"/>
      <c r="K1048" s="28"/>
      <c r="L1048" s="28"/>
      <c r="M1048" s="28"/>
      <c r="N1048" s="28"/>
      <c r="O1048" s="28"/>
      <c r="P1048" s="28"/>
      <c r="Q1048" s="28"/>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c r="DN1048" s="28"/>
      <c r="DO1048" s="28"/>
      <c r="DP1048" s="28"/>
      <c r="DQ1048" s="28"/>
      <c r="DR1048" s="28"/>
      <c r="DS1048" s="28"/>
      <c r="DT1048" s="28"/>
      <c r="DU1048" s="28"/>
      <c r="DV1048" s="28"/>
      <c r="DW1048" s="28"/>
      <c r="DX1048" s="28"/>
      <c r="DY1048" s="28"/>
      <c r="DZ1048" s="28"/>
      <c r="EA1048" s="28"/>
      <c r="EB1048" s="28"/>
      <c r="EC1048" s="28"/>
      <c r="ED1048" s="28"/>
      <c r="EE1048" s="28"/>
      <c r="EF1048" s="28"/>
      <c r="EG1048" s="28"/>
      <c r="EH1048" s="28"/>
      <c r="EI1048" s="28"/>
      <c r="EJ1048" s="28"/>
      <c r="EK1048" s="28"/>
      <c r="EL1048" s="28"/>
      <c r="EM1048" s="28"/>
      <c r="EN1048" s="28"/>
      <c r="EO1048" s="28"/>
      <c r="EP1048" s="28"/>
      <c r="EQ1048" s="28"/>
      <c r="ER1048" s="28"/>
      <c r="ES1048" s="28"/>
      <c r="ET1048" s="28"/>
      <c r="EU1048" s="28"/>
      <c r="EV1048" s="28"/>
      <c r="EW1048" s="28"/>
      <c r="EX1048" s="28"/>
      <c r="EY1048" s="28"/>
      <c r="EZ1048" s="28"/>
      <c r="FA1048" s="28"/>
      <c r="FB1048" s="28"/>
      <c r="FC1048" s="28"/>
      <c r="FD1048" s="28"/>
      <c r="FE1048" s="28"/>
      <c r="FF1048" s="28"/>
      <c r="FG1048" s="28"/>
      <c r="FH1048" s="28"/>
      <c r="FI1048" s="28"/>
      <c r="FJ1048" s="28"/>
      <c r="FK1048" s="28"/>
      <c r="FL1048" s="28"/>
      <c r="FM1048" s="28"/>
      <c r="FN1048" s="28"/>
      <c r="FO1048" s="28"/>
      <c r="FP1048" s="28"/>
      <c r="FQ1048" s="28"/>
      <c r="FR1048" s="28"/>
      <c r="FS1048" s="28"/>
      <c r="FT1048" s="28"/>
      <c r="FU1048" s="28"/>
      <c r="FV1048" s="28"/>
      <c r="FW1048" s="28"/>
      <c r="FX1048" s="28"/>
      <c r="FY1048" s="28"/>
      <c r="FZ1048" s="28"/>
      <c r="GA1048" s="28"/>
      <c r="GB1048" s="28"/>
      <c r="GC1048" s="28"/>
      <c r="GD1048" s="28"/>
      <c r="GE1048" s="28"/>
      <c r="GF1048" s="28"/>
      <c r="GG1048" s="28"/>
      <c r="GH1048" s="28"/>
      <c r="GI1048" s="28"/>
      <c r="GJ1048" s="28"/>
      <c r="GK1048" s="28"/>
      <c r="GL1048" s="28"/>
      <c r="GM1048" s="28"/>
      <c r="GN1048" s="28"/>
      <c r="GO1048" s="28"/>
      <c r="GP1048" s="28"/>
      <c r="GQ1048" s="28"/>
      <c r="GR1048" s="28"/>
      <c r="GS1048" s="28"/>
      <c r="GT1048" s="28"/>
      <c r="GU1048" s="28"/>
      <c r="GV1048" s="28"/>
      <c r="GW1048" s="28"/>
      <c r="GX1048" s="28"/>
      <c r="GY1048" s="28"/>
      <c r="GZ1048" s="28"/>
      <c r="HA1048" s="28"/>
      <c r="HB1048" s="28"/>
      <c r="HC1048" s="28"/>
      <c r="HD1048" s="28"/>
      <c r="HE1048" s="28"/>
      <c r="HF1048" s="28"/>
      <c r="HG1048" s="28"/>
      <c r="HH1048" s="28"/>
      <c r="HI1048" s="28"/>
      <c r="HJ1048" s="28"/>
      <c r="HK1048" s="28"/>
      <c r="HL1048" s="28"/>
      <c r="HM1048" s="28"/>
      <c r="HN1048" s="28"/>
      <c r="HO1048" s="28"/>
      <c r="HP1048" s="28"/>
      <c r="HQ1048" s="28"/>
      <c r="HR1048" s="28"/>
      <c r="HS1048" s="28"/>
      <c r="HT1048" s="28"/>
      <c r="HU1048" s="28"/>
      <c r="HV1048" s="28"/>
      <c r="HW1048" s="28"/>
      <c r="HX1048" s="28"/>
      <c r="HY1048" s="28"/>
      <c r="HZ1048" s="28"/>
      <c r="IA1048" s="28"/>
      <c r="IB1048" s="28"/>
      <c r="IC1048" s="28"/>
      <c r="ID1048" s="28"/>
      <c r="IE1048" s="28"/>
      <c r="IF1048" s="28"/>
      <c r="IG1048" s="28"/>
      <c r="IH1048" s="28"/>
      <c r="II1048" s="28"/>
      <c r="IJ1048" s="28"/>
      <c r="IK1048" s="28"/>
      <c r="IL1048" s="28"/>
      <c r="IM1048" s="28"/>
      <c r="IN1048" s="28"/>
      <c r="IO1048" s="28"/>
      <c r="IP1048" s="28"/>
      <c r="IQ1048" s="28"/>
      <c r="IR1048" s="28"/>
    </row>
    <row r="1049" spans="2:252" x14ac:dyDescent="0.25">
      <c r="B1049" s="28"/>
      <c r="C1049" s="28"/>
      <c r="D1049" s="28"/>
      <c r="E1049" s="28"/>
      <c r="F1049" s="28"/>
      <c r="G1049" s="28"/>
      <c r="H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c r="DN1049" s="28"/>
      <c r="DO1049" s="28"/>
      <c r="DP1049" s="28"/>
      <c r="DQ1049" s="28"/>
      <c r="DR1049" s="28"/>
      <c r="DS1049" s="28"/>
      <c r="DT1049" s="28"/>
      <c r="DU1049" s="28"/>
      <c r="DV1049" s="28"/>
      <c r="DW1049" s="28"/>
      <c r="DX1049" s="28"/>
      <c r="DY1049" s="28"/>
      <c r="DZ1049" s="28"/>
      <c r="EA1049" s="28"/>
      <c r="EB1049" s="28"/>
      <c r="EC1049" s="28"/>
      <c r="ED1049" s="28"/>
      <c r="EE1049" s="28"/>
      <c r="EF1049" s="28"/>
      <c r="EG1049" s="28"/>
      <c r="EH1049" s="28"/>
      <c r="EI1049" s="28"/>
      <c r="EJ1049" s="28"/>
      <c r="EK1049" s="28"/>
      <c r="EL1049" s="28"/>
      <c r="EM1049" s="28"/>
      <c r="EN1049" s="28"/>
      <c r="EO1049" s="28"/>
      <c r="EP1049" s="28"/>
      <c r="EQ1049" s="28"/>
      <c r="ER1049" s="28"/>
      <c r="ES1049" s="28"/>
      <c r="ET1049" s="28"/>
      <c r="EU1049" s="28"/>
      <c r="EV1049" s="28"/>
      <c r="EW1049" s="28"/>
      <c r="EX1049" s="28"/>
      <c r="EY1049" s="28"/>
      <c r="EZ1049" s="28"/>
      <c r="FA1049" s="28"/>
      <c r="FB1049" s="28"/>
      <c r="FC1049" s="28"/>
      <c r="FD1049" s="28"/>
      <c r="FE1049" s="28"/>
      <c r="FF1049" s="28"/>
      <c r="FG1049" s="28"/>
      <c r="FH1049" s="28"/>
      <c r="FI1049" s="28"/>
      <c r="FJ1049" s="28"/>
      <c r="FK1049" s="28"/>
      <c r="FL1049" s="28"/>
      <c r="FM1049" s="28"/>
      <c r="FN1049" s="28"/>
      <c r="FO1049" s="28"/>
      <c r="FP1049" s="28"/>
      <c r="FQ1049" s="28"/>
      <c r="FR1049" s="28"/>
      <c r="FS1049" s="28"/>
      <c r="FT1049" s="28"/>
      <c r="FU1049" s="28"/>
      <c r="FV1049" s="28"/>
      <c r="FW1049" s="28"/>
      <c r="FX1049" s="28"/>
      <c r="FY1049" s="28"/>
      <c r="FZ1049" s="28"/>
      <c r="GA1049" s="28"/>
      <c r="GB1049" s="28"/>
      <c r="GC1049" s="28"/>
      <c r="GD1049" s="28"/>
      <c r="GE1049" s="28"/>
      <c r="GF1049" s="28"/>
      <c r="GG1049" s="28"/>
      <c r="GH1049" s="28"/>
      <c r="GI1049" s="28"/>
      <c r="GJ1049" s="28"/>
      <c r="GK1049" s="28"/>
      <c r="GL1049" s="28"/>
      <c r="GM1049" s="28"/>
      <c r="GN1049" s="28"/>
      <c r="GO1049" s="28"/>
      <c r="GP1049" s="28"/>
      <c r="GQ1049" s="28"/>
      <c r="GR1049" s="28"/>
      <c r="GS1049" s="28"/>
      <c r="GT1049" s="28"/>
      <c r="GU1049" s="28"/>
      <c r="GV1049" s="28"/>
      <c r="GW1049" s="28"/>
      <c r="GX1049" s="28"/>
      <c r="GY1049" s="28"/>
      <c r="GZ1049" s="28"/>
      <c r="HA1049" s="28"/>
      <c r="HB1049" s="28"/>
      <c r="HC1049" s="28"/>
      <c r="HD1049" s="28"/>
      <c r="HE1049" s="28"/>
      <c r="HF1049" s="28"/>
      <c r="HG1049" s="28"/>
      <c r="HH1049" s="28"/>
      <c r="HI1049" s="28"/>
      <c r="HJ1049" s="28"/>
      <c r="HK1049" s="28"/>
      <c r="HL1049" s="28"/>
      <c r="HM1049" s="28"/>
      <c r="HN1049" s="28"/>
      <c r="HO1049" s="28"/>
      <c r="HP1049" s="28"/>
      <c r="HQ1049" s="28"/>
      <c r="HR1049" s="28"/>
      <c r="HS1049" s="28"/>
      <c r="HT1049" s="28"/>
      <c r="HU1049" s="28"/>
      <c r="HV1049" s="28"/>
      <c r="HW1049" s="28"/>
      <c r="HX1049" s="28"/>
      <c r="HY1049" s="28"/>
      <c r="HZ1049" s="28"/>
      <c r="IA1049" s="28"/>
      <c r="IB1049" s="28"/>
      <c r="IC1049" s="28"/>
      <c r="ID1049" s="28"/>
      <c r="IE1049" s="28"/>
      <c r="IF1049" s="28"/>
      <c r="IG1049" s="28"/>
      <c r="IH1049" s="28"/>
      <c r="II1049" s="28"/>
      <c r="IJ1049" s="28"/>
      <c r="IK1049" s="28"/>
      <c r="IL1049" s="28"/>
      <c r="IM1049" s="28"/>
      <c r="IN1049" s="28"/>
      <c r="IO1049" s="28"/>
      <c r="IP1049" s="28"/>
      <c r="IQ1049" s="28"/>
      <c r="IR1049" s="28"/>
    </row>
    <row r="1050" spans="2:252" x14ac:dyDescent="0.25">
      <c r="B1050" s="28"/>
      <c r="C1050" s="28"/>
      <c r="D1050" s="28"/>
      <c r="E1050" s="28"/>
      <c r="F1050" s="28"/>
      <c r="G1050" s="28"/>
      <c r="H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c r="DN1050" s="28"/>
      <c r="DO1050" s="28"/>
      <c r="DP1050" s="28"/>
      <c r="DQ1050" s="28"/>
      <c r="DR1050" s="28"/>
      <c r="DS1050" s="28"/>
      <c r="DT1050" s="28"/>
      <c r="DU1050" s="28"/>
      <c r="DV1050" s="28"/>
      <c r="DW1050" s="28"/>
      <c r="DX1050" s="28"/>
      <c r="DY1050" s="28"/>
      <c r="DZ1050" s="28"/>
      <c r="EA1050" s="28"/>
      <c r="EB1050" s="28"/>
      <c r="EC1050" s="28"/>
      <c r="ED1050" s="28"/>
      <c r="EE1050" s="28"/>
      <c r="EF1050" s="28"/>
      <c r="EG1050" s="28"/>
      <c r="EH1050" s="28"/>
      <c r="EI1050" s="28"/>
      <c r="EJ1050" s="28"/>
      <c r="EK1050" s="28"/>
      <c r="EL1050" s="28"/>
      <c r="EM1050" s="28"/>
      <c r="EN1050" s="28"/>
      <c r="EO1050" s="28"/>
      <c r="EP1050" s="28"/>
      <c r="EQ1050" s="28"/>
      <c r="ER1050" s="28"/>
      <c r="ES1050" s="28"/>
      <c r="ET1050" s="28"/>
      <c r="EU1050" s="28"/>
      <c r="EV1050" s="28"/>
      <c r="EW1050" s="28"/>
      <c r="EX1050" s="28"/>
      <c r="EY1050" s="28"/>
      <c r="EZ1050" s="28"/>
      <c r="FA1050" s="28"/>
      <c r="FB1050" s="28"/>
      <c r="FC1050" s="28"/>
      <c r="FD1050" s="28"/>
      <c r="FE1050" s="28"/>
      <c r="FF1050" s="28"/>
      <c r="FG1050" s="28"/>
      <c r="FH1050" s="28"/>
      <c r="FI1050" s="28"/>
      <c r="FJ1050" s="28"/>
      <c r="FK1050" s="28"/>
      <c r="FL1050" s="28"/>
      <c r="FM1050" s="28"/>
      <c r="FN1050" s="28"/>
      <c r="FO1050" s="28"/>
      <c r="FP1050" s="28"/>
      <c r="FQ1050" s="28"/>
      <c r="FR1050" s="28"/>
      <c r="FS1050" s="28"/>
      <c r="FT1050" s="28"/>
      <c r="FU1050" s="28"/>
      <c r="FV1050" s="28"/>
      <c r="FW1050" s="28"/>
      <c r="FX1050" s="28"/>
      <c r="FY1050" s="28"/>
      <c r="FZ1050" s="28"/>
      <c r="GA1050" s="28"/>
      <c r="GB1050" s="28"/>
      <c r="GC1050" s="28"/>
      <c r="GD1050" s="28"/>
      <c r="GE1050" s="28"/>
      <c r="GF1050" s="28"/>
      <c r="GG1050" s="28"/>
      <c r="GH1050" s="28"/>
      <c r="GI1050" s="28"/>
      <c r="GJ1050" s="28"/>
      <c r="GK1050" s="28"/>
      <c r="GL1050" s="28"/>
      <c r="GM1050" s="28"/>
      <c r="GN1050" s="28"/>
      <c r="GO1050" s="28"/>
      <c r="GP1050" s="28"/>
      <c r="GQ1050" s="28"/>
      <c r="GR1050" s="28"/>
      <c r="GS1050" s="28"/>
      <c r="GT1050" s="28"/>
      <c r="GU1050" s="28"/>
      <c r="GV1050" s="28"/>
      <c r="GW1050" s="28"/>
      <c r="GX1050" s="28"/>
      <c r="GY1050" s="28"/>
      <c r="GZ1050" s="28"/>
      <c r="HA1050" s="28"/>
      <c r="HB1050" s="28"/>
      <c r="HC1050" s="28"/>
      <c r="HD1050" s="28"/>
      <c r="HE1050" s="28"/>
      <c r="HF1050" s="28"/>
      <c r="HG1050" s="28"/>
      <c r="HH1050" s="28"/>
      <c r="HI1050" s="28"/>
      <c r="HJ1050" s="28"/>
      <c r="HK1050" s="28"/>
      <c r="HL1050" s="28"/>
      <c r="HM1050" s="28"/>
      <c r="HN1050" s="28"/>
      <c r="HO1050" s="28"/>
      <c r="HP1050" s="28"/>
      <c r="HQ1050" s="28"/>
      <c r="HR1050" s="28"/>
      <c r="HS1050" s="28"/>
      <c r="HT1050" s="28"/>
      <c r="HU1050" s="28"/>
      <c r="HV1050" s="28"/>
      <c r="HW1050" s="28"/>
      <c r="HX1050" s="28"/>
      <c r="HY1050" s="28"/>
      <c r="HZ1050" s="28"/>
      <c r="IA1050" s="28"/>
      <c r="IB1050" s="28"/>
      <c r="IC1050" s="28"/>
      <c r="ID1050" s="28"/>
      <c r="IE1050" s="28"/>
      <c r="IF1050" s="28"/>
      <c r="IG1050" s="28"/>
      <c r="IH1050" s="28"/>
      <c r="II1050" s="28"/>
      <c r="IJ1050" s="28"/>
      <c r="IK1050" s="28"/>
      <c r="IL1050" s="28"/>
      <c r="IM1050" s="28"/>
      <c r="IN1050" s="28"/>
      <c r="IO1050" s="28"/>
      <c r="IP1050" s="28"/>
      <c r="IQ1050" s="28"/>
      <c r="IR1050" s="28"/>
    </row>
    <row r="1051" spans="2:252" x14ac:dyDescent="0.25">
      <c r="B1051" s="28"/>
      <c r="C1051" s="28"/>
      <c r="D1051" s="28"/>
      <c r="E1051" s="28"/>
      <c r="F1051" s="28"/>
      <c r="G1051" s="28"/>
      <c r="H1051" s="28"/>
      <c r="K1051" s="28"/>
      <c r="L1051" s="28"/>
      <c r="M1051" s="28"/>
      <c r="N1051" s="28"/>
      <c r="O1051" s="28"/>
      <c r="P1051" s="28"/>
      <c r="Q1051" s="28"/>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c r="DN1051" s="28"/>
      <c r="DO1051" s="28"/>
      <c r="DP1051" s="28"/>
      <c r="DQ1051" s="28"/>
      <c r="DR1051" s="28"/>
      <c r="DS1051" s="28"/>
      <c r="DT1051" s="28"/>
      <c r="DU1051" s="28"/>
      <c r="DV1051" s="28"/>
      <c r="DW1051" s="28"/>
      <c r="DX1051" s="28"/>
      <c r="DY1051" s="28"/>
      <c r="DZ1051" s="28"/>
      <c r="EA1051" s="28"/>
      <c r="EB1051" s="28"/>
      <c r="EC1051" s="28"/>
      <c r="ED1051" s="28"/>
      <c r="EE1051" s="28"/>
      <c r="EF1051" s="28"/>
      <c r="EG1051" s="28"/>
      <c r="EH1051" s="28"/>
      <c r="EI1051" s="28"/>
      <c r="EJ1051" s="28"/>
      <c r="EK1051" s="28"/>
      <c r="EL1051" s="28"/>
      <c r="EM1051" s="28"/>
      <c r="EN1051" s="28"/>
      <c r="EO1051" s="28"/>
      <c r="EP1051" s="28"/>
      <c r="EQ1051" s="28"/>
      <c r="ER1051" s="28"/>
      <c r="ES1051" s="28"/>
      <c r="ET1051" s="28"/>
      <c r="EU1051" s="28"/>
      <c r="EV1051" s="28"/>
      <c r="EW1051" s="28"/>
      <c r="EX1051" s="28"/>
      <c r="EY1051" s="28"/>
      <c r="EZ1051" s="28"/>
      <c r="FA1051" s="28"/>
      <c r="FB1051" s="28"/>
      <c r="FC1051" s="28"/>
      <c r="FD1051" s="28"/>
      <c r="FE1051" s="28"/>
      <c r="FF1051" s="28"/>
      <c r="FG1051" s="28"/>
      <c r="FH1051" s="28"/>
      <c r="FI1051" s="28"/>
      <c r="FJ1051" s="28"/>
      <c r="FK1051" s="28"/>
      <c r="FL1051" s="28"/>
      <c r="FM1051" s="28"/>
      <c r="FN1051" s="28"/>
      <c r="FO1051" s="28"/>
      <c r="FP1051" s="28"/>
      <c r="FQ1051" s="28"/>
      <c r="FR1051" s="28"/>
      <c r="FS1051" s="28"/>
      <c r="FT1051" s="28"/>
      <c r="FU1051" s="28"/>
      <c r="FV1051" s="28"/>
      <c r="FW1051" s="28"/>
      <c r="FX1051" s="28"/>
      <c r="FY1051" s="28"/>
      <c r="FZ1051" s="28"/>
      <c r="GA1051" s="28"/>
      <c r="GB1051" s="28"/>
      <c r="GC1051" s="28"/>
      <c r="GD1051" s="28"/>
      <c r="GE1051" s="28"/>
      <c r="GF1051" s="28"/>
      <c r="GG1051" s="28"/>
      <c r="GH1051" s="28"/>
      <c r="GI1051" s="28"/>
      <c r="GJ1051" s="28"/>
      <c r="GK1051" s="28"/>
      <c r="GL1051" s="28"/>
      <c r="GM1051" s="28"/>
      <c r="GN1051" s="28"/>
      <c r="GO1051" s="28"/>
      <c r="GP1051" s="28"/>
      <c r="GQ1051" s="28"/>
      <c r="GR1051" s="28"/>
      <c r="GS1051" s="28"/>
      <c r="GT1051" s="28"/>
      <c r="GU1051" s="28"/>
      <c r="GV1051" s="28"/>
      <c r="GW1051" s="28"/>
      <c r="GX1051" s="28"/>
      <c r="GY1051" s="28"/>
      <c r="GZ1051" s="28"/>
      <c r="HA1051" s="28"/>
      <c r="HB1051" s="28"/>
      <c r="HC1051" s="28"/>
      <c r="HD1051" s="28"/>
      <c r="HE1051" s="28"/>
      <c r="HF1051" s="28"/>
      <c r="HG1051" s="28"/>
      <c r="HH1051" s="28"/>
      <c r="HI1051" s="28"/>
      <c r="HJ1051" s="28"/>
      <c r="HK1051" s="28"/>
      <c r="HL1051" s="28"/>
      <c r="HM1051" s="28"/>
      <c r="HN1051" s="28"/>
      <c r="HO1051" s="28"/>
      <c r="HP1051" s="28"/>
      <c r="HQ1051" s="28"/>
      <c r="HR1051" s="28"/>
      <c r="HS1051" s="28"/>
      <c r="HT1051" s="28"/>
      <c r="HU1051" s="28"/>
      <c r="HV1051" s="28"/>
      <c r="HW1051" s="28"/>
      <c r="HX1051" s="28"/>
      <c r="HY1051" s="28"/>
      <c r="HZ1051" s="28"/>
      <c r="IA1051" s="28"/>
      <c r="IB1051" s="28"/>
      <c r="IC1051" s="28"/>
      <c r="ID1051" s="28"/>
      <c r="IE1051" s="28"/>
      <c r="IF1051" s="28"/>
      <c r="IG1051" s="28"/>
      <c r="IH1051" s="28"/>
      <c r="II1051" s="28"/>
      <c r="IJ1051" s="28"/>
      <c r="IK1051" s="28"/>
      <c r="IL1051" s="28"/>
      <c r="IM1051" s="28"/>
      <c r="IN1051" s="28"/>
      <c r="IO1051" s="28"/>
      <c r="IP1051" s="28"/>
      <c r="IQ1051" s="28"/>
      <c r="IR1051" s="28"/>
    </row>
    <row r="1052" spans="2:252" x14ac:dyDescent="0.25">
      <c r="B1052" s="28"/>
      <c r="C1052" s="28"/>
      <c r="D1052" s="28"/>
      <c r="E1052" s="28"/>
      <c r="F1052" s="28"/>
      <c r="G1052" s="28"/>
      <c r="H1052" s="28"/>
      <c r="K1052" s="28"/>
      <c r="L1052" s="28"/>
      <c r="M1052" s="28"/>
      <c r="N1052" s="28"/>
      <c r="O1052" s="28"/>
      <c r="P1052" s="28"/>
      <c r="Q1052" s="28"/>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c r="DN1052" s="28"/>
      <c r="DO1052" s="28"/>
      <c r="DP1052" s="28"/>
      <c r="DQ1052" s="28"/>
      <c r="DR1052" s="28"/>
      <c r="DS1052" s="28"/>
      <c r="DT1052" s="28"/>
      <c r="DU1052" s="28"/>
      <c r="DV1052" s="28"/>
      <c r="DW1052" s="28"/>
      <c r="DX1052" s="28"/>
      <c r="DY1052" s="28"/>
      <c r="DZ1052" s="28"/>
      <c r="EA1052" s="28"/>
      <c r="EB1052" s="28"/>
      <c r="EC1052" s="28"/>
      <c r="ED1052" s="28"/>
      <c r="EE1052" s="28"/>
      <c r="EF1052" s="28"/>
      <c r="EG1052" s="28"/>
      <c r="EH1052" s="28"/>
      <c r="EI1052" s="28"/>
      <c r="EJ1052" s="28"/>
      <c r="EK1052" s="28"/>
      <c r="EL1052" s="28"/>
      <c r="EM1052" s="28"/>
      <c r="EN1052" s="28"/>
      <c r="EO1052" s="28"/>
      <c r="EP1052" s="28"/>
      <c r="EQ1052" s="28"/>
      <c r="ER1052" s="28"/>
      <c r="ES1052" s="28"/>
      <c r="ET1052" s="28"/>
      <c r="EU1052" s="28"/>
      <c r="EV1052" s="28"/>
      <c r="EW1052" s="28"/>
      <c r="EX1052" s="28"/>
      <c r="EY1052" s="28"/>
      <c r="EZ1052" s="28"/>
      <c r="FA1052" s="28"/>
      <c r="FB1052" s="28"/>
      <c r="FC1052" s="28"/>
      <c r="FD1052" s="28"/>
      <c r="FE1052" s="28"/>
      <c r="FF1052" s="28"/>
      <c r="FG1052" s="28"/>
      <c r="FH1052" s="28"/>
      <c r="FI1052" s="28"/>
      <c r="FJ1052" s="28"/>
      <c r="FK1052" s="28"/>
      <c r="FL1052" s="28"/>
      <c r="FM1052" s="28"/>
      <c r="FN1052" s="28"/>
      <c r="FO1052" s="28"/>
      <c r="FP1052" s="28"/>
      <c r="FQ1052" s="28"/>
      <c r="FR1052" s="28"/>
      <c r="FS1052" s="28"/>
      <c r="FT1052" s="28"/>
      <c r="FU1052" s="28"/>
      <c r="FV1052" s="28"/>
      <c r="FW1052" s="28"/>
      <c r="FX1052" s="28"/>
      <c r="FY1052" s="28"/>
      <c r="FZ1052" s="28"/>
      <c r="GA1052" s="28"/>
      <c r="GB1052" s="28"/>
      <c r="GC1052" s="28"/>
      <c r="GD1052" s="28"/>
      <c r="GE1052" s="28"/>
      <c r="GF1052" s="28"/>
      <c r="GG1052" s="28"/>
      <c r="GH1052" s="28"/>
      <c r="GI1052" s="28"/>
      <c r="GJ1052" s="28"/>
      <c r="GK1052" s="28"/>
      <c r="GL1052" s="28"/>
      <c r="GM1052" s="28"/>
      <c r="GN1052" s="28"/>
      <c r="GO1052" s="28"/>
      <c r="GP1052" s="28"/>
      <c r="GQ1052" s="28"/>
      <c r="GR1052" s="28"/>
      <c r="GS1052" s="28"/>
      <c r="GT1052" s="28"/>
      <c r="GU1052" s="28"/>
      <c r="GV1052" s="28"/>
      <c r="GW1052" s="28"/>
      <c r="GX1052" s="28"/>
      <c r="GY1052" s="28"/>
      <c r="GZ1052" s="28"/>
      <c r="HA1052" s="28"/>
      <c r="HB1052" s="28"/>
      <c r="HC1052" s="28"/>
      <c r="HD1052" s="28"/>
      <c r="HE1052" s="28"/>
      <c r="HF1052" s="28"/>
      <c r="HG1052" s="28"/>
      <c r="HH1052" s="28"/>
      <c r="HI1052" s="28"/>
      <c r="HJ1052" s="28"/>
      <c r="HK1052" s="28"/>
      <c r="HL1052" s="28"/>
      <c r="HM1052" s="28"/>
      <c r="HN1052" s="28"/>
      <c r="HO1052" s="28"/>
      <c r="HP1052" s="28"/>
      <c r="HQ1052" s="28"/>
      <c r="HR1052" s="28"/>
      <c r="HS1052" s="28"/>
      <c r="HT1052" s="28"/>
      <c r="HU1052" s="28"/>
      <c r="HV1052" s="28"/>
      <c r="HW1052" s="28"/>
      <c r="HX1052" s="28"/>
      <c r="HY1052" s="28"/>
      <c r="HZ1052" s="28"/>
      <c r="IA1052" s="28"/>
      <c r="IB1052" s="28"/>
      <c r="IC1052" s="28"/>
      <c r="ID1052" s="28"/>
      <c r="IE1052" s="28"/>
      <c r="IF1052" s="28"/>
      <c r="IG1052" s="28"/>
      <c r="IH1052" s="28"/>
      <c r="II1052" s="28"/>
      <c r="IJ1052" s="28"/>
      <c r="IK1052" s="28"/>
      <c r="IL1052" s="28"/>
      <c r="IM1052" s="28"/>
      <c r="IN1052" s="28"/>
      <c r="IO1052" s="28"/>
      <c r="IP1052" s="28"/>
      <c r="IQ1052" s="28"/>
      <c r="IR1052" s="28"/>
    </row>
    <row r="1053" spans="2:252" x14ac:dyDescent="0.25">
      <c r="B1053" s="28"/>
      <c r="C1053" s="28"/>
      <c r="D1053" s="28"/>
      <c r="E1053" s="28"/>
      <c r="F1053" s="28"/>
      <c r="G1053" s="28"/>
      <c r="H1053" s="28"/>
      <c r="K1053" s="28"/>
      <c r="L1053" s="28"/>
      <c r="M1053" s="28"/>
      <c r="N1053" s="28"/>
      <c r="O1053" s="28"/>
      <c r="P1053" s="28"/>
      <c r="Q1053" s="28"/>
      <c r="R1053" s="28"/>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c r="DN1053" s="28"/>
      <c r="DO1053" s="28"/>
      <c r="DP1053" s="28"/>
      <c r="DQ1053" s="28"/>
      <c r="DR1053" s="28"/>
      <c r="DS1053" s="28"/>
      <c r="DT1053" s="28"/>
      <c r="DU1053" s="28"/>
      <c r="DV1053" s="28"/>
      <c r="DW1053" s="28"/>
      <c r="DX1053" s="28"/>
      <c r="DY1053" s="28"/>
      <c r="DZ1053" s="28"/>
      <c r="EA1053" s="28"/>
      <c r="EB1053" s="28"/>
      <c r="EC1053" s="28"/>
      <c r="ED1053" s="28"/>
      <c r="EE1053" s="28"/>
      <c r="EF1053" s="28"/>
      <c r="EG1053" s="28"/>
      <c r="EH1053" s="28"/>
      <c r="EI1053" s="28"/>
      <c r="EJ1053" s="28"/>
      <c r="EK1053" s="28"/>
      <c r="EL1053" s="28"/>
      <c r="EM1053" s="28"/>
      <c r="EN1053" s="28"/>
      <c r="EO1053" s="28"/>
      <c r="EP1053" s="28"/>
      <c r="EQ1053" s="28"/>
      <c r="ER1053" s="28"/>
      <c r="ES1053" s="28"/>
      <c r="ET1053" s="28"/>
      <c r="EU1053" s="28"/>
      <c r="EV1053" s="28"/>
      <c r="EW1053" s="28"/>
      <c r="EX1053" s="28"/>
      <c r="EY1053" s="28"/>
      <c r="EZ1053" s="28"/>
      <c r="FA1053" s="28"/>
      <c r="FB1053" s="28"/>
      <c r="FC1053" s="28"/>
      <c r="FD1053" s="28"/>
      <c r="FE1053" s="28"/>
      <c r="FF1053" s="28"/>
      <c r="FG1053" s="28"/>
      <c r="FH1053" s="28"/>
      <c r="FI1053" s="28"/>
      <c r="FJ1053" s="28"/>
      <c r="FK1053" s="28"/>
      <c r="FL1053" s="28"/>
      <c r="FM1053" s="28"/>
      <c r="FN1053" s="28"/>
      <c r="FO1053" s="28"/>
      <c r="FP1053" s="28"/>
      <c r="FQ1053" s="28"/>
      <c r="FR1053" s="28"/>
      <c r="FS1053" s="28"/>
      <c r="FT1053" s="28"/>
      <c r="FU1053" s="28"/>
      <c r="FV1053" s="28"/>
      <c r="FW1053" s="28"/>
      <c r="FX1053" s="28"/>
      <c r="FY1053" s="28"/>
      <c r="FZ1053" s="28"/>
      <c r="GA1053" s="28"/>
      <c r="GB1053" s="28"/>
      <c r="GC1053" s="28"/>
      <c r="GD1053" s="28"/>
      <c r="GE1053" s="28"/>
      <c r="GF1053" s="28"/>
      <c r="GG1053" s="28"/>
      <c r="GH1053" s="28"/>
      <c r="GI1053" s="28"/>
      <c r="GJ1053" s="28"/>
      <c r="GK1053" s="28"/>
      <c r="GL1053" s="28"/>
      <c r="GM1053" s="28"/>
      <c r="GN1053" s="28"/>
      <c r="GO1053" s="28"/>
      <c r="GP1053" s="28"/>
      <c r="GQ1053" s="28"/>
      <c r="GR1053" s="28"/>
      <c r="GS1053" s="28"/>
      <c r="GT1053" s="28"/>
      <c r="GU1053" s="28"/>
      <c r="GV1053" s="28"/>
      <c r="GW1053" s="28"/>
      <c r="GX1053" s="28"/>
      <c r="GY1053" s="28"/>
      <c r="GZ1053" s="28"/>
      <c r="HA1053" s="28"/>
      <c r="HB1053" s="28"/>
      <c r="HC1053" s="28"/>
      <c r="HD1053" s="28"/>
      <c r="HE1053" s="28"/>
      <c r="HF1053" s="28"/>
      <c r="HG1053" s="28"/>
      <c r="HH1053" s="28"/>
      <c r="HI1053" s="28"/>
      <c r="HJ1053" s="28"/>
      <c r="HK1053" s="28"/>
      <c r="HL1053" s="28"/>
      <c r="HM1053" s="28"/>
      <c r="HN1053" s="28"/>
      <c r="HO1053" s="28"/>
      <c r="HP1053" s="28"/>
      <c r="HQ1053" s="28"/>
      <c r="HR1053" s="28"/>
      <c r="HS1053" s="28"/>
      <c r="HT1053" s="28"/>
      <c r="HU1053" s="28"/>
      <c r="HV1053" s="28"/>
      <c r="HW1053" s="28"/>
      <c r="HX1053" s="28"/>
      <c r="HY1053" s="28"/>
      <c r="HZ1053" s="28"/>
      <c r="IA1053" s="28"/>
      <c r="IB1053" s="28"/>
      <c r="IC1053" s="28"/>
      <c r="ID1053" s="28"/>
      <c r="IE1053" s="28"/>
      <c r="IF1053" s="28"/>
      <c r="IG1053" s="28"/>
      <c r="IH1053" s="28"/>
      <c r="II1053" s="28"/>
      <c r="IJ1053" s="28"/>
      <c r="IK1053" s="28"/>
      <c r="IL1053" s="28"/>
      <c r="IM1053" s="28"/>
      <c r="IN1053" s="28"/>
      <c r="IO1053" s="28"/>
      <c r="IP1053" s="28"/>
      <c r="IQ1053" s="28"/>
      <c r="IR1053" s="28"/>
    </row>
    <row r="1054" spans="2:252" x14ac:dyDescent="0.25">
      <c r="B1054" s="28"/>
      <c r="C1054" s="28"/>
      <c r="D1054" s="28"/>
      <c r="E1054" s="28"/>
      <c r="F1054" s="28"/>
      <c r="G1054" s="28"/>
      <c r="H1054" s="28"/>
      <c r="K1054" s="28"/>
      <c r="L1054" s="28"/>
      <c r="M1054" s="28"/>
      <c r="N1054" s="28"/>
      <c r="O1054" s="28"/>
      <c r="P1054" s="28"/>
      <c r="Q1054" s="28"/>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c r="DN1054" s="28"/>
      <c r="DO1054" s="28"/>
      <c r="DP1054" s="28"/>
      <c r="DQ1054" s="28"/>
      <c r="DR1054" s="28"/>
      <c r="DS1054" s="28"/>
      <c r="DT1054" s="28"/>
      <c r="DU1054" s="28"/>
      <c r="DV1054" s="28"/>
      <c r="DW1054" s="28"/>
      <c r="DX1054" s="28"/>
      <c r="DY1054" s="28"/>
      <c r="DZ1054" s="28"/>
      <c r="EA1054" s="28"/>
      <c r="EB1054" s="28"/>
      <c r="EC1054" s="28"/>
      <c r="ED1054" s="28"/>
      <c r="EE1054" s="28"/>
      <c r="EF1054" s="28"/>
      <c r="EG1054" s="28"/>
      <c r="EH1054" s="28"/>
      <c r="EI1054" s="28"/>
      <c r="EJ1054" s="28"/>
      <c r="EK1054" s="28"/>
      <c r="EL1054" s="28"/>
      <c r="EM1054" s="28"/>
      <c r="EN1054" s="28"/>
      <c r="EO1054" s="28"/>
      <c r="EP1054" s="28"/>
      <c r="EQ1054" s="28"/>
      <c r="ER1054" s="28"/>
      <c r="ES1054" s="28"/>
      <c r="ET1054" s="28"/>
      <c r="EU1054" s="28"/>
      <c r="EV1054" s="28"/>
      <c r="EW1054" s="28"/>
      <c r="EX1054" s="28"/>
      <c r="EY1054" s="28"/>
      <c r="EZ1054" s="28"/>
      <c r="FA1054" s="28"/>
      <c r="FB1054" s="28"/>
      <c r="FC1054" s="28"/>
      <c r="FD1054" s="28"/>
      <c r="FE1054" s="28"/>
      <c r="FF1054" s="28"/>
      <c r="FG1054" s="28"/>
      <c r="FH1054" s="28"/>
      <c r="FI1054" s="28"/>
      <c r="FJ1054" s="28"/>
      <c r="FK1054" s="28"/>
      <c r="FL1054" s="28"/>
      <c r="FM1054" s="28"/>
      <c r="FN1054" s="28"/>
      <c r="FO1054" s="28"/>
      <c r="FP1054" s="28"/>
      <c r="FQ1054" s="28"/>
      <c r="FR1054" s="28"/>
      <c r="FS1054" s="28"/>
      <c r="FT1054" s="28"/>
      <c r="FU1054" s="28"/>
      <c r="FV1054" s="28"/>
      <c r="FW1054" s="28"/>
      <c r="FX1054" s="28"/>
      <c r="FY1054" s="28"/>
      <c r="FZ1054" s="28"/>
      <c r="GA1054" s="28"/>
      <c r="GB1054" s="28"/>
      <c r="GC1054" s="28"/>
      <c r="GD1054" s="28"/>
      <c r="GE1054" s="28"/>
      <c r="GF1054" s="28"/>
      <c r="GG1054" s="28"/>
      <c r="GH1054" s="28"/>
      <c r="GI1054" s="28"/>
      <c r="GJ1054" s="28"/>
      <c r="GK1054" s="28"/>
      <c r="GL1054" s="28"/>
      <c r="GM1054" s="28"/>
      <c r="GN1054" s="28"/>
      <c r="GO1054" s="28"/>
      <c r="GP1054" s="28"/>
      <c r="GQ1054" s="28"/>
      <c r="GR1054" s="28"/>
      <c r="GS1054" s="28"/>
      <c r="GT1054" s="28"/>
      <c r="GU1054" s="28"/>
      <c r="GV1054" s="28"/>
      <c r="GW1054" s="28"/>
      <c r="GX1054" s="28"/>
      <c r="GY1054" s="28"/>
      <c r="GZ1054" s="28"/>
      <c r="HA1054" s="28"/>
      <c r="HB1054" s="28"/>
      <c r="HC1054" s="28"/>
      <c r="HD1054" s="28"/>
      <c r="HE1054" s="28"/>
      <c r="HF1054" s="28"/>
      <c r="HG1054" s="28"/>
      <c r="HH1054" s="28"/>
      <c r="HI1054" s="28"/>
      <c r="HJ1054" s="28"/>
      <c r="HK1054" s="28"/>
      <c r="HL1054" s="28"/>
      <c r="HM1054" s="28"/>
      <c r="HN1054" s="28"/>
      <c r="HO1054" s="28"/>
      <c r="HP1054" s="28"/>
      <c r="HQ1054" s="28"/>
      <c r="HR1054" s="28"/>
      <c r="HS1054" s="28"/>
      <c r="HT1054" s="28"/>
      <c r="HU1054" s="28"/>
      <c r="HV1054" s="28"/>
      <c r="HW1054" s="28"/>
      <c r="HX1054" s="28"/>
      <c r="HY1054" s="28"/>
      <c r="HZ1054" s="28"/>
      <c r="IA1054" s="28"/>
      <c r="IB1054" s="28"/>
      <c r="IC1054" s="28"/>
      <c r="ID1054" s="28"/>
      <c r="IE1054" s="28"/>
      <c r="IF1054" s="28"/>
      <c r="IG1054" s="28"/>
      <c r="IH1054" s="28"/>
      <c r="II1054" s="28"/>
      <c r="IJ1054" s="28"/>
      <c r="IK1054" s="28"/>
      <c r="IL1054" s="28"/>
      <c r="IM1054" s="28"/>
      <c r="IN1054" s="28"/>
      <c r="IO1054" s="28"/>
      <c r="IP1054" s="28"/>
      <c r="IQ1054" s="28"/>
      <c r="IR1054" s="28"/>
    </row>
    <row r="1055" spans="2:252" x14ac:dyDescent="0.25">
      <c r="B1055" s="28"/>
      <c r="C1055" s="28"/>
      <c r="D1055" s="28"/>
      <c r="E1055" s="28"/>
      <c r="F1055" s="28"/>
      <c r="G1055" s="28"/>
      <c r="H1055" s="28"/>
      <c r="K1055" s="28"/>
      <c r="L1055" s="28"/>
      <c r="M1055" s="28"/>
      <c r="N1055" s="28"/>
      <c r="O1055" s="28"/>
      <c r="P1055" s="28"/>
      <c r="Q1055" s="28"/>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c r="DN1055" s="28"/>
      <c r="DO1055" s="28"/>
      <c r="DP1055" s="28"/>
      <c r="DQ1055" s="28"/>
      <c r="DR1055" s="28"/>
      <c r="DS1055" s="28"/>
      <c r="DT1055" s="28"/>
      <c r="DU1055" s="28"/>
      <c r="DV1055" s="28"/>
      <c r="DW1055" s="28"/>
      <c r="DX1055" s="28"/>
      <c r="DY1055" s="28"/>
      <c r="DZ1055" s="28"/>
      <c r="EA1055" s="28"/>
      <c r="EB1055" s="28"/>
      <c r="EC1055" s="28"/>
      <c r="ED1055" s="28"/>
      <c r="EE1055" s="28"/>
      <c r="EF1055" s="28"/>
      <c r="EG1055" s="28"/>
      <c r="EH1055" s="28"/>
      <c r="EI1055" s="28"/>
      <c r="EJ1055" s="28"/>
      <c r="EK1055" s="28"/>
      <c r="EL1055" s="28"/>
      <c r="EM1055" s="28"/>
      <c r="EN1055" s="28"/>
      <c r="EO1055" s="28"/>
      <c r="EP1055" s="28"/>
      <c r="EQ1055" s="28"/>
      <c r="ER1055" s="28"/>
      <c r="ES1055" s="28"/>
      <c r="ET1055" s="28"/>
      <c r="EU1055" s="28"/>
      <c r="EV1055" s="28"/>
      <c r="EW1055" s="28"/>
      <c r="EX1055" s="28"/>
      <c r="EY1055" s="28"/>
      <c r="EZ1055" s="28"/>
      <c r="FA1055" s="28"/>
      <c r="FB1055" s="28"/>
      <c r="FC1055" s="28"/>
      <c r="FD1055" s="28"/>
      <c r="FE1055" s="28"/>
      <c r="FF1055" s="28"/>
      <c r="FG1055" s="28"/>
      <c r="FH1055" s="28"/>
      <c r="FI1055" s="28"/>
      <c r="FJ1055" s="28"/>
      <c r="FK1055" s="28"/>
      <c r="FL1055" s="28"/>
      <c r="FM1055" s="28"/>
      <c r="FN1055" s="28"/>
      <c r="FO1055" s="28"/>
      <c r="FP1055" s="28"/>
      <c r="FQ1055" s="28"/>
      <c r="FR1055" s="28"/>
      <c r="FS1055" s="28"/>
      <c r="FT1055" s="28"/>
      <c r="FU1055" s="28"/>
      <c r="FV1055" s="28"/>
      <c r="FW1055" s="28"/>
      <c r="FX1055" s="28"/>
      <c r="FY1055" s="28"/>
      <c r="FZ1055" s="28"/>
      <c r="GA1055" s="28"/>
      <c r="GB1055" s="28"/>
      <c r="GC1055" s="28"/>
      <c r="GD1055" s="28"/>
      <c r="GE1055" s="28"/>
      <c r="GF1055" s="28"/>
      <c r="GG1055" s="28"/>
      <c r="GH1055" s="28"/>
      <c r="GI1055" s="28"/>
      <c r="GJ1055" s="28"/>
      <c r="GK1055" s="28"/>
      <c r="GL1055" s="28"/>
      <c r="GM1055" s="28"/>
      <c r="GN1055" s="28"/>
      <c r="GO1055" s="28"/>
      <c r="GP1055" s="28"/>
      <c r="GQ1055" s="28"/>
      <c r="GR1055" s="28"/>
      <c r="GS1055" s="28"/>
      <c r="GT1055" s="28"/>
      <c r="GU1055" s="28"/>
      <c r="GV1055" s="28"/>
      <c r="GW1055" s="28"/>
      <c r="GX1055" s="28"/>
      <c r="GY1055" s="28"/>
      <c r="GZ1055" s="28"/>
      <c r="HA1055" s="28"/>
      <c r="HB1055" s="28"/>
      <c r="HC1055" s="28"/>
      <c r="HD1055" s="28"/>
      <c r="HE1055" s="28"/>
      <c r="HF1055" s="28"/>
      <c r="HG1055" s="28"/>
      <c r="HH1055" s="28"/>
      <c r="HI1055" s="28"/>
      <c r="HJ1055" s="28"/>
      <c r="HK1055" s="28"/>
      <c r="HL1055" s="28"/>
      <c r="HM1055" s="28"/>
      <c r="HN1055" s="28"/>
      <c r="HO1055" s="28"/>
      <c r="HP1055" s="28"/>
      <c r="HQ1055" s="28"/>
      <c r="HR1055" s="28"/>
      <c r="HS1055" s="28"/>
      <c r="HT1055" s="28"/>
      <c r="HU1055" s="28"/>
      <c r="HV1055" s="28"/>
      <c r="HW1055" s="28"/>
      <c r="HX1055" s="28"/>
      <c r="HY1055" s="28"/>
      <c r="HZ1055" s="28"/>
      <c r="IA1055" s="28"/>
      <c r="IB1055" s="28"/>
      <c r="IC1055" s="28"/>
      <c r="ID1055" s="28"/>
      <c r="IE1055" s="28"/>
      <c r="IF1055" s="28"/>
      <c r="IG1055" s="28"/>
      <c r="IH1055" s="28"/>
      <c r="II1055" s="28"/>
      <c r="IJ1055" s="28"/>
      <c r="IK1055" s="28"/>
      <c r="IL1055" s="28"/>
      <c r="IM1055" s="28"/>
      <c r="IN1055" s="28"/>
      <c r="IO1055" s="28"/>
      <c r="IP1055" s="28"/>
      <c r="IQ1055" s="28"/>
      <c r="IR1055" s="28"/>
    </row>
    <row r="1056" spans="2:252" x14ac:dyDescent="0.25">
      <c r="B1056" s="28"/>
      <c r="C1056" s="28"/>
      <c r="D1056" s="28"/>
      <c r="E1056" s="28"/>
      <c r="F1056" s="28"/>
      <c r="G1056" s="28"/>
      <c r="H1056" s="28"/>
      <c r="K1056" s="28"/>
      <c r="L1056" s="28"/>
      <c r="M1056" s="28"/>
      <c r="N1056" s="28"/>
      <c r="O1056" s="28"/>
      <c r="P1056" s="28"/>
      <c r="Q1056" s="28"/>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c r="DN1056" s="28"/>
      <c r="DO1056" s="28"/>
      <c r="DP1056" s="28"/>
      <c r="DQ1056" s="28"/>
      <c r="DR1056" s="28"/>
      <c r="DS1056" s="28"/>
      <c r="DT1056" s="28"/>
      <c r="DU1056" s="28"/>
      <c r="DV1056" s="28"/>
      <c r="DW1056" s="28"/>
      <c r="DX1056" s="28"/>
      <c r="DY1056" s="28"/>
      <c r="DZ1056" s="28"/>
      <c r="EA1056" s="28"/>
      <c r="EB1056" s="28"/>
      <c r="EC1056" s="28"/>
      <c r="ED1056" s="28"/>
      <c r="EE1056" s="28"/>
      <c r="EF1056" s="28"/>
      <c r="EG1056" s="28"/>
      <c r="EH1056" s="28"/>
      <c r="EI1056" s="28"/>
      <c r="EJ1056" s="28"/>
      <c r="EK1056" s="28"/>
      <c r="EL1056" s="28"/>
      <c r="EM1056" s="28"/>
      <c r="EN1056" s="28"/>
      <c r="EO1056" s="28"/>
      <c r="EP1056" s="28"/>
      <c r="EQ1056" s="28"/>
      <c r="ER1056" s="28"/>
      <c r="ES1056" s="28"/>
      <c r="ET1056" s="28"/>
      <c r="EU1056" s="28"/>
      <c r="EV1056" s="28"/>
      <c r="EW1056" s="28"/>
      <c r="EX1056" s="28"/>
      <c r="EY1056" s="28"/>
      <c r="EZ1056" s="28"/>
      <c r="FA1056" s="28"/>
      <c r="FB1056" s="28"/>
      <c r="FC1056" s="28"/>
      <c r="FD1056" s="28"/>
      <c r="FE1056" s="28"/>
      <c r="FF1056" s="28"/>
      <c r="FG1056" s="28"/>
      <c r="FH1056" s="28"/>
      <c r="FI1056" s="28"/>
      <c r="FJ1056" s="28"/>
      <c r="FK1056" s="28"/>
      <c r="FL1056" s="28"/>
      <c r="FM1056" s="28"/>
      <c r="FN1056" s="28"/>
      <c r="FO1056" s="28"/>
      <c r="FP1056" s="28"/>
      <c r="FQ1056" s="28"/>
      <c r="FR1056" s="28"/>
      <c r="FS1056" s="28"/>
      <c r="FT1056" s="28"/>
      <c r="FU1056" s="28"/>
      <c r="FV1056" s="28"/>
      <c r="FW1056" s="28"/>
      <c r="FX1056" s="28"/>
      <c r="FY1056" s="28"/>
      <c r="FZ1056" s="28"/>
      <c r="GA1056" s="28"/>
      <c r="GB1056" s="28"/>
      <c r="GC1056" s="28"/>
      <c r="GD1056" s="28"/>
      <c r="GE1056" s="28"/>
      <c r="GF1056" s="28"/>
      <c r="GG1056" s="28"/>
      <c r="GH1056" s="28"/>
      <c r="GI1056" s="28"/>
      <c r="GJ1056" s="28"/>
      <c r="GK1056" s="28"/>
      <c r="GL1056" s="28"/>
      <c r="GM1056" s="28"/>
      <c r="GN1056" s="28"/>
      <c r="GO1056" s="28"/>
      <c r="GP1056" s="28"/>
      <c r="GQ1056" s="28"/>
      <c r="GR1056" s="28"/>
      <c r="GS1056" s="28"/>
      <c r="GT1056" s="28"/>
      <c r="GU1056" s="28"/>
      <c r="GV1056" s="28"/>
      <c r="GW1056" s="28"/>
      <c r="GX1056" s="28"/>
      <c r="GY1056" s="28"/>
      <c r="GZ1056" s="28"/>
      <c r="HA1056" s="28"/>
      <c r="HB1056" s="28"/>
      <c r="HC1056" s="28"/>
      <c r="HD1056" s="28"/>
      <c r="HE1056" s="28"/>
      <c r="HF1056" s="28"/>
      <c r="HG1056" s="28"/>
      <c r="HH1056" s="28"/>
      <c r="HI1056" s="28"/>
      <c r="HJ1056" s="28"/>
      <c r="HK1056" s="28"/>
      <c r="HL1056" s="28"/>
      <c r="HM1056" s="28"/>
      <c r="HN1056" s="28"/>
      <c r="HO1056" s="28"/>
      <c r="HP1056" s="28"/>
      <c r="HQ1056" s="28"/>
      <c r="HR1056" s="28"/>
      <c r="HS1056" s="28"/>
      <c r="HT1056" s="28"/>
      <c r="HU1056" s="28"/>
      <c r="HV1056" s="28"/>
      <c r="HW1056" s="28"/>
      <c r="HX1056" s="28"/>
      <c r="HY1056" s="28"/>
      <c r="HZ1056" s="28"/>
      <c r="IA1056" s="28"/>
      <c r="IB1056" s="28"/>
      <c r="IC1056" s="28"/>
      <c r="ID1056" s="28"/>
      <c r="IE1056" s="28"/>
      <c r="IF1056" s="28"/>
      <c r="IG1056" s="28"/>
      <c r="IH1056" s="28"/>
      <c r="II1056" s="28"/>
      <c r="IJ1056" s="28"/>
      <c r="IK1056" s="28"/>
      <c r="IL1056" s="28"/>
      <c r="IM1056" s="28"/>
      <c r="IN1056" s="28"/>
      <c r="IO1056" s="28"/>
      <c r="IP1056" s="28"/>
      <c r="IQ1056" s="28"/>
      <c r="IR1056" s="28"/>
    </row>
    <row r="1057" spans="2:252" x14ac:dyDescent="0.25">
      <c r="B1057" s="28"/>
      <c r="C1057" s="28"/>
      <c r="D1057" s="28"/>
      <c r="E1057" s="28"/>
      <c r="F1057" s="28"/>
      <c r="G1057" s="28"/>
      <c r="H1057" s="28"/>
      <c r="K1057" s="28"/>
      <c r="L1057" s="28"/>
      <c r="M1057" s="28"/>
      <c r="N1057" s="28"/>
      <c r="O1057" s="28"/>
      <c r="P1057" s="28"/>
      <c r="Q1057" s="28"/>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c r="DN1057" s="28"/>
      <c r="DO1057" s="28"/>
      <c r="DP1057" s="28"/>
      <c r="DQ1057" s="28"/>
      <c r="DR1057" s="28"/>
      <c r="DS1057" s="28"/>
      <c r="DT1057" s="28"/>
      <c r="DU1057" s="28"/>
      <c r="DV1057" s="28"/>
      <c r="DW1057" s="28"/>
      <c r="DX1057" s="28"/>
      <c r="DY1057" s="28"/>
      <c r="DZ1057" s="28"/>
      <c r="EA1057" s="28"/>
      <c r="EB1057" s="28"/>
      <c r="EC1057" s="28"/>
      <c r="ED1057" s="28"/>
      <c r="EE1057" s="28"/>
      <c r="EF1057" s="28"/>
      <c r="EG1057" s="28"/>
      <c r="EH1057" s="28"/>
      <c r="EI1057" s="28"/>
      <c r="EJ1057" s="28"/>
      <c r="EK1057" s="28"/>
      <c r="EL1057" s="28"/>
      <c r="EM1057" s="28"/>
      <c r="EN1057" s="28"/>
      <c r="EO1057" s="28"/>
      <c r="EP1057" s="28"/>
      <c r="EQ1057" s="28"/>
      <c r="ER1057" s="28"/>
      <c r="ES1057" s="28"/>
      <c r="ET1057" s="28"/>
      <c r="EU1057" s="28"/>
      <c r="EV1057" s="28"/>
      <c r="EW1057" s="28"/>
      <c r="EX1057" s="28"/>
      <c r="EY1057" s="28"/>
      <c r="EZ1057" s="28"/>
      <c r="FA1057" s="28"/>
      <c r="FB1057" s="28"/>
      <c r="FC1057" s="28"/>
      <c r="FD1057" s="28"/>
      <c r="FE1057" s="28"/>
      <c r="FF1057" s="28"/>
      <c r="FG1057" s="28"/>
      <c r="FH1057" s="28"/>
      <c r="FI1057" s="28"/>
      <c r="FJ1057" s="28"/>
      <c r="FK1057" s="28"/>
      <c r="FL1057" s="28"/>
      <c r="FM1057" s="28"/>
      <c r="FN1057" s="28"/>
      <c r="FO1057" s="28"/>
      <c r="FP1057" s="28"/>
      <c r="FQ1057" s="28"/>
      <c r="FR1057" s="28"/>
      <c r="FS1057" s="28"/>
      <c r="FT1057" s="28"/>
      <c r="FU1057" s="28"/>
      <c r="FV1057" s="28"/>
      <c r="FW1057" s="28"/>
      <c r="FX1057" s="28"/>
      <c r="FY1057" s="28"/>
      <c r="FZ1057" s="28"/>
      <c r="GA1057" s="28"/>
      <c r="GB1057" s="28"/>
      <c r="GC1057" s="28"/>
      <c r="GD1057" s="28"/>
      <c r="GE1057" s="28"/>
      <c r="GF1057" s="28"/>
      <c r="GG1057" s="28"/>
      <c r="GH1057" s="28"/>
      <c r="GI1057" s="28"/>
      <c r="GJ1057" s="28"/>
      <c r="GK1057" s="28"/>
      <c r="GL1057" s="28"/>
      <c r="GM1057" s="28"/>
      <c r="GN1057" s="28"/>
      <c r="GO1057" s="28"/>
      <c r="GP1057" s="28"/>
      <c r="GQ1057" s="28"/>
      <c r="GR1057" s="28"/>
      <c r="GS1057" s="28"/>
      <c r="GT1057" s="28"/>
      <c r="GU1057" s="28"/>
      <c r="GV1057" s="28"/>
      <c r="GW1057" s="28"/>
      <c r="GX1057" s="28"/>
      <c r="GY1057" s="28"/>
      <c r="GZ1057" s="28"/>
      <c r="HA1057" s="28"/>
      <c r="HB1057" s="28"/>
      <c r="HC1057" s="28"/>
      <c r="HD1057" s="28"/>
      <c r="HE1057" s="28"/>
      <c r="HF1057" s="28"/>
      <c r="HG1057" s="28"/>
      <c r="HH1057" s="28"/>
      <c r="HI1057" s="28"/>
      <c r="HJ1057" s="28"/>
      <c r="HK1057" s="28"/>
      <c r="HL1057" s="28"/>
      <c r="HM1057" s="28"/>
      <c r="HN1057" s="28"/>
      <c r="HO1057" s="28"/>
      <c r="HP1057" s="28"/>
      <c r="HQ1057" s="28"/>
      <c r="HR1057" s="28"/>
      <c r="HS1057" s="28"/>
      <c r="HT1057" s="28"/>
      <c r="HU1057" s="28"/>
      <c r="HV1057" s="28"/>
      <c r="HW1057" s="28"/>
      <c r="HX1057" s="28"/>
      <c r="HY1057" s="28"/>
      <c r="HZ1057" s="28"/>
      <c r="IA1057" s="28"/>
      <c r="IB1057" s="28"/>
      <c r="IC1057" s="28"/>
      <c r="ID1057" s="28"/>
      <c r="IE1057" s="28"/>
      <c r="IF1057" s="28"/>
      <c r="IG1057" s="28"/>
      <c r="IH1057" s="28"/>
      <c r="II1057" s="28"/>
      <c r="IJ1057" s="28"/>
      <c r="IK1057" s="28"/>
      <c r="IL1057" s="28"/>
      <c r="IM1057" s="28"/>
      <c r="IN1057" s="28"/>
      <c r="IO1057" s="28"/>
      <c r="IP1057" s="28"/>
      <c r="IQ1057" s="28"/>
      <c r="IR1057" s="28"/>
    </row>
    <row r="1058" spans="2:252" x14ac:dyDescent="0.25">
      <c r="B1058" s="28"/>
      <c r="C1058" s="28"/>
      <c r="D1058" s="28"/>
      <c r="E1058" s="28"/>
      <c r="F1058" s="28"/>
      <c r="G1058" s="28"/>
      <c r="H1058" s="28"/>
      <c r="K1058" s="28"/>
      <c r="L1058" s="28"/>
      <c r="M1058" s="28"/>
      <c r="N1058" s="28"/>
      <c r="O1058" s="28"/>
      <c r="P1058" s="28"/>
      <c r="Q1058" s="28"/>
      <c r="R1058" s="28"/>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c r="DN1058" s="28"/>
      <c r="DO1058" s="28"/>
      <c r="DP1058" s="28"/>
      <c r="DQ1058" s="28"/>
      <c r="DR1058" s="28"/>
      <c r="DS1058" s="28"/>
      <c r="DT1058" s="28"/>
      <c r="DU1058" s="28"/>
      <c r="DV1058" s="28"/>
      <c r="DW1058" s="28"/>
      <c r="DX1058" s="28"/>
      <c r="DY1058" s="28"/>
      <c r="DZ1058" s="28"/>
      <c r="EA1058" s="28"/>
      <c r="EB1058" s="28"/>
      <c r="EC1058" s="28"/>
      <c r="ED1058" s="28"/>
      <c r="EE1058" s="28"/>
      <c r="EF1058" s="28"/>
      <c r="EG1058" s="28"/>
      <c r="EH1058" s="28"/>
      <c r="EI1058" s="28"/>
      <c r="EJ1058" s="28"/>
      <c r="EK1058" s="28"/>
      <c r="EL1058" s="28"/>
      <c r="EM1058" s="28"/>
      <c r="EN1058" s="28"/>
      <c r="EO1058" s="28"/>
      <c r="EP1058" s="28"/>
      <c r="EQ1058" s="28"/>
      <c r="ER1058" s="28"/>
      <c r="ES1058" s="28"/>
      <c r="ET1058" s="28"/>
      <c r="EU1058" s="28"/>
      <c r="EV1058" s="28"/>
      <c r="EW1058" s="28"/>
      <c r="EX1058" s="28"/>
      <c r="EY1058" s="28"/>
      <c r="EZ1058" s="28"/>
      <c r="FA1058" s="28"/>
      <c r="FB1058" s="28"/>
      <c r="FC1058" s="28"/>
      <c r="FD1058" s="28"/>
      <c r="FE1058" s="28"/>
      <c r="FF1058" s="28"/>
      <c r="FG1058" s="28"/>
      <c r="FH1058" s="28"/>
      <c r="FI1058" s="28"/>
      <c r="FJ1058" s="28"/>
      <c r="FK1058" s="28"/>
      <c r="FL1058" s="28"/>
      <c r="FM1058" s="28"/>
      <c r="FN1058" s="28"/>
      <c r="FO1058" s="28"/>
      <c r="FP1058" s="28"/>
      <c r="FQ1058" s="28"/>
      <c r="FR1058" s="28"/>
      <c r="FS1058" s="28"/>
      <c r="FT1058" s="28"/>
      <c r="FU1058" s="28"/>
      <c r="FV1058" s="28"/>
      <c r="FW1058" s="28"/>
      <c r="FX1058" s="28"/>
      <c r="FY1058" s="28"/>
      <c r="FZ1058" s="28"/>
      <c r="GA1058" s="28"/>
      <c r="GB1058" s="28"/>
      <c r="GC1058" s="28"/>
      <c r="GD1058" s="28"/>
      <c r="GE1058" s="28"/>
      <c r="GF1058" s="28"/>
      <c r="GG1058" s="28"/>
      <c r="GH1058" s="28"/>
      <c r="GI1058" s="28"/>
      <c r="GJ1058" s="28"/>
      <c r="GK1058" s="28"/>
      <c r="GL1058" s="28"/>
      <c r="GM1058" s="28"/>
      <c r="GN1058" s="28"/>
      <c r="GO1058" s="28"/>
      <c r="GP1058" s="28"/>
      <c r="GQ1058" s="28"/>
      <c r="GR1058" s="28"/>
      <c r="GS1058" s="28"/>
      <c r="GT1058" s="28"/>
      <c r="GU1058" s="28"/>
      <c r="GV1058" s="28"/>
      <c r="GW1058" s="28"/>
      <c r="GX1058" s="28"/>
      <c r="GY1058" s="28"/>
      <c r="GZ1058" s="28"/>
      <c r="HA1058" s="28"/>
      <c r="HB1058" s="28"/>
      <c r="HC1058" s="28"/>
      <c r="HD1058" s="28"/>
      <c r="HE1058" s="28"/>
      <c r="HF1058" s="28"/>
      <c r="HG1058" s="28"/>
      <c r="HH1058" s="28"/>
      <c r="HI1058" s="28"/>
      <c r="HJ1058" s="28"/>
      <c r="HK1058" s="28"/>
      <c r="HL1058" s="28"/>
      <c r="HM1058" s="28"/>
      <c r="HN1058" s="28"/>
      <c r="HO1058" s="28"/>
      <c r="HP1058" s="28"/>
      <c r="HQ1058" s="28"/>
      <c r="HR1058" s="28"/>
      <c r="HS1058" s="28"/>
      <c r="HT1058" s="28"/>
      <c r="HU1058" s="28"/>
      <c r="HV1058" s="28"/>
      <c r="HW1058" s="28"/>
      <c r="HX1058" s="28"/>
      <c r="HY1058" s="28"/>
      <c r="HZ1058" s="28"/>
      <c r="IA1058" s="28"/>
      <c r="IB1058" s="28"/>
      <c r="IC1058" s="28"/>
      <c r="ID1058" s="28"/>
      <c r="IE1058" s="28"/>
      <c r="IF1058" s="28"/>
      <c r="IG1058" s="28"/>
      <c r="IH1058" s="28"/>
      <c r="II1058" s="28"/>
      <c r="IJ1058" s="28"/>
      <c r="IK1058" s="28"/>
      <c r="IL1058" s="28"/>
      <c r="IM1058" s="28"/>
      <c r="IN1058" s="28"/>
      <c r="IO1058" s="28"/>
      <c r="IP1058" s="28"/>
      <c r="IQ1058" s="28"/>
      <c r="IR1058" s="28"/>
    </row>
    <row r="1059" spans="2:252" x14ac:dyDescent="0.25">
      <c r="B1059" s="28"/>
      <c r="C1059" s="28"/>
      <c r="D1059" s="28"/>
      <c r="E1059" s="28"/>
      <c r="F1059" s="28"/>
      <c r="G1059" s="28"/>
      <c r="H1059" s="28"/>
      <c r="K1059" s="28"/>
      <c r="L1059" s="28"/>
      <c r="M1059" s="28"/>
      <c r="N1059" s="28"/>
      <c r="O1059" s="28"/>
      <c r="P1059" s="28"/>
      <c r="Q1059" s="28"/>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c r="DN1059" s="28"/>
      <c r="DO1059" s="28"/>
      <c r="DP1059" s="28"/>
      <c r="DQ1059" s="28"/>
      <c r="DR1059" s="28"/>
      <c r="DS1059" s="28"/>
      <c r="DT1059" s="28"/>
      <c r="DU1059" s="28"/>
      <c r="DV1059" s="28"/>
      <c r="DW1059" s="28"/>
      <c r="DX1059" s="28"/>
      <c r="DY1059" s="28"/>
      <c r="DZ1059" s="28"/>
      <c r="EA1059" s="28"/>
      <c r="EB1059" s="28"/>
      <c r="EC1059" s="28"/>
      <c r="ED1059" s="28"/>
      <c r="EE1059" s="28"/>
      <c r="EF1059" s="28"/>
      <c r="EG1059" s="28"/>
      <c r="EH1059" s="28"/>
      <c r="EI1059" s="28"/>
      <c r="EJ1059" s="28"/>
      <c r="EK1059" s="28"/>
      <c r="EL1059" s="28"/>
      <c r="EM1059" s="28"/>
      <c r="EN1059" s="28"/>
      <c r="EO1059" s="28"/>
      <c r="EP1059" s="28"/>
      <c r="EQ1059" s="28"/>
      <c r="ER1059" s="28"/>
      <c r="ES1059" s="28"/>
      <c r="ET1059" s="28"/>
      <c r="EU1059" s="28"/>
      <c r="EV1059" s="28"/>
      <c r="EW1059" s="28"/>
      <c r="EX1059" s="28"/>
      <c r="EY1059" s="28"/>
      <c r="EZ1059" s="28"/>
      <c r="FA1059" s="28"/>
      <c r="FB1059" s="28"/>
      <c r="FC1059" s="28"/>
      <c r="FD1059" s="28"/>
      <c r="FE1059" s="28"/>
      <c r="FF1059" s="28"/>
      <c r="FG1059" s="28"/>
      <c r="FH1059" s="28"/>
      <c r="FI1059" s="28"/>
      <c r="FJ1059" s="28"/>
      <c r="FK1059" s="28"/>
      <c r="FL1059" s="28"/>
      <c r="FM1059" s="28"/>
      <c r="FN1059" s="28"/>
      <c r="FO1059" s="28"/>
      <c r="FP1059" s="28"/>
      <c r="FQ1059" s="28"/>
      <c r="FR1059" s="28"/>
      <c r="FS1059" s="28"/>
      <c r="FT1059" s="28"/>
      <c r="FU1059" s="28"/>
      <c r="FV1059" s="28"/>
      <c r="FW1059" s="28"/>
      <c r="FX1059" s="28"/>
      <c r="FY1059" s="28"/>
      <c r="FZ1059" s="28"/>
      <c r="GA1059" s="28"/>
      <c r="GB1059" s="28"/>
      <c r="GC1059" s="28"/>
      <c r="GD1059" s="28"/>
      <c r="GE1059" s="28"/>
      <c r="GF1059" s="28"/>
      <c r="GG1059" s="28"/>
      <c r="GH1059" s="28"/>
      <c r="GI1059" s="28"/>
      <c r="GJ1059" s="28"/>
      <c r="GK1059" s="28"/>
      <c r="GL1059" s="28"/>
      <c r="GM1059" s="28"/>
      <c r="GN1059" s="28"/>
      <c r="GO1059" s="28"/>
      <c r="GP1059" s="28"/>
      <c r="GQ1059" s="28"/>
      <c r="GR1059" s="28"/>
      <c r="GS1059" s="28"/>
      <c r="GT1059" s="28"/>
      <c r="GU1059" s="28"/>
      <c r="GV1059" s="28"/>
      <c r="GW1059" s="28"/>
      <c r="GX1059" s="28"/>
      <c r="GY1059" s="28"/>
      <c r="GZ1059" s="28"/>
      <c r="HA1059" s="28"/>
      <c r="HB1059" s="28"/>
      <c r="HC1059" s="28"/>
      <c r="HD1059" s="28"/>
      <c r="HE1059" s="28"/>
      <c r="HF1059" s="28"/>
      <c r="HG1059" s="28"/>
      <c r="HH1059" s="28"/>
      <c r="HI1059" s="28"/>
      <c r="HJ1059" s="28"/>
      <c r="HK1059" s="28"/>
      <c r="HL1059" s="28"/>
      <c r="HM1059" s="28"/>
      <c r="HN1059" s="28"/>
      <c r="HO1059" s="28"/>
      <c r="HP1059" s="28"/>
      <c r="HQ1059" s="28"/>
      <c r="HR1059" s="28"/>
      <c r="HS1059" s="28"/>
      <c r="HT1059" s="28"/>
      <c r="HU1059" s="28"/>
      <c r="HV1059" s="28"/>
      <c r="HW1059" s="28"/>
      <c r="HX1059" s="28"/>
      <c r="HY1059" s="28"/>
      <c r="HZ1059" s="28"/>
      <c r="IA1059" s="28"/>
      <c r="IB1059" s="28"/>
      <c r="IC1059" s="28"/>
      <c r="ID1059" s="28"/>
      <c r="IE1059" s="28"/>
      <c r="IF1059" s="28"/>
      <c r="IG1059" s="28"/>
      <c r="IH1059" s="28"/>
      <c r="II1059" s="28"/>
      <c r="IJ1059" s="28"/>
      <c r="IK1059" s="28"/>
      <c r="IL1059" s="28"/>
      <c r="IM1059" s="28"/>
      <c r="IN1059" s="28"/>
      <c r="IO1059" s="28"/>
      <c r="IP1059" s="28"/>
      <c r="IQ1059" s="28"/>
      <c r="IR1059" s="28"/>
    </row>
    <row r="1060" spans="2:252" x14ac:dyDescent="0.25">
      <c r="B1060" s="28"/>
      <c r="C1060" s="28"/>
      <c r="D1060" s="28"/>
      <c r="E1060" s="28"/>
      <c r="F1060" s="28"/>
      <c r="G1060" s="28"/>
      <c r="H1060" s="28"/>
      <c r="K1060" s="28"/>
      <c r="L1060" s="28"/>
      <c r="M1060" s="28"/>
      <c r="N1060" s="28"/>
      <c r="O1060" s="28"/>
      <c r="P1060" s="28"/>
      <c r="Q1060" s="28"/>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c r="DN1060" s="28"/>
      <c r="DO1060" s="28"/>
      <c r="DP1060" s="28"/>
      <c r="DQ1060" s="28"/>
      <c r="DR1060" s="28"/>
      <c r="DS1060" s="28"/>
      <c r="DT1060" s="28"/>
      <c r="DU1060" s="28"/>
      <c r="DV1060" s="28"/>
      <c r="DW1060" s="28"/>
      <c r="DX1060" s="28"/>
      <c r="DY1060" s="28"/>
      <c r="DZ1060" s="28"/>
      <c r="EA1060" s="28"/>
      <c r="EB1060" s="28"/>
      <c r="EC1060" s="28"/>
      <c r="ED1060" s="28"/>
      <c r="EE1060" s="28"/>
      <c r="EF1060" s="28"/>
      <c r="EG1060" s="28"/>
      <c r="EH1060" s="28"/>
      <c r="EI1060" s="28"/>
      <c r="EJ1060" s="28"/>
      <c r="EK1060" s="28"/>
      <c r="EL1060" s="28"/>
      <c r="EM1060" s="28"/>
      <c r="EN1060" s="28"/>
      <c r="EO1060" s="28"/>
      <c r="EP1060" s="28"/>
      <c r="EQ1060" s="28"/>
      <c r="ER1060" s="28"/>
      <c r="ES1060" s="28"/>
      <c r="ET1060" s="28"/>
      <c r="EU1060" s="28"/>
      <c r="EV1060" s="28"/>
      <c r="EW1060" s="28"/>
      <c r="EX1060" s="28"/>
      <c r="EY1060" s="28"/>
      <c r="EZ1060" s="28"/>
      <c r="FA1060" s="28"/>
      <c r="FB1060" s="28"/>
      <c r="FC1060" s="28"/>
      <c r="FD1060" s="28"/>
      <c r="FE1060" s="28"/>
      <c r="FF1060" s="28"/>
      <c r="FG1060" s="28"/>
      <c r="FH1060" s="28"/>
      <c r="FI1060" s="28"/>
      <c r="FJ1060" s="28"/>
      <c r="FK1060" s="28"/>
      <c r="FL1060" s="28"/>
      <c r="FM1060" s="28"/>
      <c r="FN1060" s="28"/>
      <c r="FO1060" s="28"/>
      <c r="FP1060" s="28"/>
      <c r="FQ1060" s="28"/>
      <c r="FR1060" s="28"/>
      <c r="FS1060" s="28"/>
      <c r="FT1060" s="28"/>
      <c r="FU1060" s="28"/>
      <c r="FV1060" s="28"/>
      <c r="FW1060" s="28"/>
      <c r="FX1060" s="28"/>
      <c r="FY1060" s="28"/>
      <c r="FZ1060" s="28"/>
      <c r="GA1060" s="28"/>
      <c r="GB1060" s="28"/>
      <c r="GC1060" s="28"/>
      <c r="GD1060" s="28"/>
      <c r="GE1060" s="28"/>
      <c r="GF1060" s="28"/>
      <c r="GG1060" s="28"/>
      <c r="GH1060" s="28"/>
      <c r="GI1060" s="28"/>
      <c r="GJ1060" s="28"/>
      <c r="GK1060" s="28"/>
      <c r="GL1060" s="28"/>
      <c r="GM1060" s="28"/>
      <c r="GN1060" s="28"/>
      <c r="GO1060" s="28"/>
      <c r="GP1060" s="28"/>
      <c r="GQ1060" s="28"/>
      <c r="GR1060" s="28"/>
      <c r="GS1060" s="28"/>
      <c r="GT1060" s="28"/>
      <c r="GU1060" s="28"/>
      <c r="GV1060" s="28"/>
      <c r="GW1060" s="28"/>
      <c r="GX1060" s="28"/>
      <c r="GY1060" s="28"/>
      <c r="GZ1060" s="28"/>
      <c r="HA1060" s="28"/>
      <c r="HB1060" s="28"/>
      <c r="HC1060" s="28"/>
      <c r="HD1060" s="28"/>
      <c r="HE1060" s="28"/>
      <c r="HF1060" s="28"/>
      <c r="HG1060" s="28"/>
      <c r="HH1060" s="28"/>
      <c r="HI1060" s="28"/>
      <c r="HJ1060" s="28"/>
      <c r="HK1060" s="28"/>
      <c r="HL1060" s="28"/>
      <c r="HM1060" s="28"/>
      <c r="HN1060" s="28"/>
      <c r="HO1060" s="28"/>
      <c r="HP1060" s="28"/>
      <c r="HQ1060" s="28"/>
      <c r="HR1060" s="28"/>
      <c r="HS1060" s="28"/>
      <c r="HT1060" s="28"/>
      <c r="HU1060" s="28"/>
      <c r="HV1060" s="28"/>
      <c r="HW1060" s="28"/>
      <c r="HX1060" s="28"/>
      <c r="HY1060" s="28"/>
      <c r="HZ1060" s="28"/>
      <c r="IA1060" s="28"/>
      <c r="IB1060" s="28"/>
      <c r="IC1060" s="28"/>
      <c r="ID1060" s="28"/>
      <c r="IE1060" s="28"/>
      <c r="IF1060" s="28"/>
      <c r="IG1060" s="28"/>
      <c r="IH1060" s="28"/>
      <c r="II1060" s="28"/>
      <c r="IJ1060" s="28"/>
      <c r="IK1060" s="28"/>
      <c r="IL1060" s="28"/>
      <c r="IM1060" s="28"/>
      <c r="IN1060" s="28"/>
      <c r="IO1060" s="28"/>
      <c r="IP1060" s="28"/>
      <c r="IQ1060" s="28"/>
      <c r="IR1060" s="28"/>
    </row>
    <row r="1061" spans="2:252" x14ac:dyDescent="0.25">
      <c r="B1061" s="28"/>
      <c r="C1061" s="28"/>
      <c r="D1061" s="28"/>
      <c r="E1061" s="28"/>
      <c r="F1061" s="28"/>
      <c r="G1061" s="28"/>
      <c r="H1061" s="28"/>
      <c r="K1061" s="28"/>
      <c r="L1061" s="28"/>
      <c r="M1061" s="28"/>
      <c r="N1061" s="28"/>
      <c r="O1061" s="28"/>
      <c r="P1061" s="28"/>
      <c r="Q1061" s="28"/>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c r="DN1061" s="28"/>
      <c r="DO1061" s="28"/>
      <c r="DP1061" s="28"/>
      <c r="DQ1061" s="28"/>
      <c r="DR1061" s="28"/>
      <c r="DS1061" s="28"/>
      <c r="DT1061" s="28"/>
      <c r="DU1061" s="28"/>
      <c r="DV1061" s="28"/>
      <c r="DW1061" s="28"/>
      <c r="DX1061" s="28"/>
      <c r="DY1061" s="28"/>
      <c r="DZ1061" s="28"/>
      <c r="EA1061" s="28"/>
      <c r="EB1061" s="28"/>
      <c r="EC1061" s="28"/>
      <c r="ED1061" s="28"/>
      <c r="EE1061" s="28"/>
      <c r="EF1061" s="28"/>
      <c r="EG1061" s="28"/>
      <c r="EH1061" s="28"/>
      <c r="EI1061" s="28"/>
      <c r="EJ1061" s="28"/>
      <c r="EK1061" s="28"/>
      <c r="EL1061" s="28"/>
      <c r="EM1061" s="28"/>
      <c r="EN1061" s="28"/>
      <c r="EO1061" s="28"/>
      <c r="EP1061" s="28"/>
      <c r="EQ1061" s="28"/>
      <c r="ER1061" s="28"/>
      <c r="ES1061" s="28"/>
      <c r="ET1061" s="28"/>
      <c r="EU1061" s="28"/>
      <c r="EV1061" s="28"/>
      <c r="EW1061" s="28"/>
      <c r="EX1061" s="28"/>
      <c r="EY1061" s="28"/>
      <c r="EZ1061" s="28"/>
      <c r="FA1061" s="28"/>
      <c r="FB1061" s="28"/>
      <c r="FC1061" s="28"/>
      <c r="FD1061" s="28"/>
      <c r="FE1061" s="28"/>
      <c r="FF1061" s="28"/>
      <c r="FG1061" s="28"/>
      <c r="FH1061" s="28"/>
      <c r="FI1061" s="28"/>
      <c r="FJ1061" s="28"/>
      <c r="FK1061" s="28"/>
      <c r="FL1061" s="28"/>
      <c r="FM1061" s="28"/>
      <c r="FN1061" s="28"/>
      <c r="FO1061" s="28"/>
      <c r="FP1061" s="28"/>
      <c r="FQ1061" s="28"/>
      <c r="FR1061" s="28"/>
      <c r="FS1061" s="28"/>
      <c r="FT1061" s="28"/>
      <c r="FU1061" s="28"/>
      <c r="FV1061" s="28"/>
      <c r="FW1061" s="28"/>
      <c r="FX1061" s="28"/>
      <c r="FY1061" s="28"/>
      <c r="FZ1061" s="28"/>
      <c r="GA1061" s="28"/>
      <c r="GB1061" s="28"/>
      <c r="GC1061" s="28"/>
      <c r="GD1061" s="28"/>
      <c r="GE1061" s="28"/>
      <c r="GF1061" s="28"/>
      <c r="GG1061" s="28"/>
      <c r="GH1061" s="28"/>
      <c r="GI1061" s="28"/>
      <c r="GJ1061" s="28"/>
      <c r="GK1061" s="28"/>
      <c r="GL1061" s="28"/>
      <c r="GM1061" s="28"/>
      <c r="GN1061" s="28"/>
      <c r="GO1061" s="28"/>
      <c r="GP1061" s="28"/>
      <c r="GQ1061" s="28"/>
      <c r="GR1061" s="28"/>
      <c r="GS1061" s="28"/>
      <c r="GT1061" s="28"/>
      <c r="GU1061" s="28"/>
      <c r="GV1061" s="28"/>
      <c r="GW1061" s="28"/>
      <c r="GX1061" s="28"/>
      <c r="GY1061" s="28"/>
      <c r="GZ1061" s="28"/>
      <c r="HA1061" s="28"/>
      <c r="HB1061" s="28"/>
      <c r="HC1061" s="28"/>
      <c r="HD1061" s="28"/>
      <c r="HE1061" s="28"/>
      <c r="HF1061" s="28"/>
      <c r="HG1061" s="28"/>
      <c r="HH1061" s="28"/>
      <c r="HI1061" s="28"/>
      <c r="HJ1061" s="28"/>
      <c r="HK1061" s="28"/>
      <c r="HL1061" s="28"/>
      <c r="HM1061" s="28"/>
      <c r="HN1061" s="28"/>
      <c r="HO1061" s="28"/>
      <c r="HP1061" s="28"/>
      <c r="HQ1061" s="28"/>
      <c r="HR1061" s="28"/>
      <c r="HS1061" s="28"/>
      <c r="HT1061" s="28"/>
      <c r="HU1061" s="28"/>
      <c r="HV1061" s="28"/>
      <c r="HW1061" s="28"/>
      <c r="HX1061" s="28"/>
      <c r="HY1061" s="28"/>
      <c r="HZ1061" s="28"/>
      <c r="IA1061" s="28"/>
      <c r="IB1061" s="28"/>
      <c r="IC1061" s="28"/>
      <c r="ID1061" s="28"/>
      <c r="IE1061" s="28"/>
      <c r="IF1061" s="28"/>
      <c r="IG1061" s="28"/>
      <c r="IH1061" s="28"/>
      <c r="II1061" s="28"/>
      <c r="IJ1061" s="28"/>
      <c r="IK1061" s="28"/>
      <c r="IL1061" s="28"/>
      <c r="IM1061" s="28"/>
      <c r="IN1061" s="28"/>
      <c r="IO1061" s="28"/>
      <c r="IP1061" s="28"/>
      <c r="IQ1061" s="28"/>
      <c r="IR1061" s="28"/>
    </row>
    <row r="1062" spans="2:252" x14ac:dyDescent="0.25">
      <c r="B1062" s="28"/>
      <c r="C1062" s="28"/>
      <c r="D1062" s="28"/>
      <c r="E1062" s="28"/>
      <c r="F1062" s="28"/>
      <c r="G1062" s="28"/>
      <c r="H1062" s="28"/>
      <c r="K1062" s="28"/>
      <c r="L1062" s="28"/>
      <c r="M1062" s="28"/>
      <c r="N1062" s="28"/>
      <c r="O1062" s="28"/>
      <c r="P1062" s="28"/>
      <c r="Q1062" s="28"/>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c r="DN1062" s="28"/>
      <c r="DO1062" s="28"/>
      <c r="DP1062" s="28"/>
      <c r="DQ1062" s="28"/>
      <c r="DR1062" s="28"/>
      <c r="DS1062" s="28"/>
      <c r="DT1062" s="28"/>
      <c r="DU1062" s="28"/>
      <c r="DV1062" s="28"/>
      <c r="DW1062" s="28"/>
      <c r="DX1062" s="28"/>
      <c r="DY1062" s="28"/>
      <c r="DZ1062" s="28"/>
      <c r="EA1062" s="28"/>
      <c r="EB1062" s="28"/>
      <c r="EC1062" s="28"/>
      <c r="ED1062" s="28"/>
      <c r="EE1062" s="28"/>
      <c r="EF1062" s="28"/>
      <c r="EG1062" s="28"/>
      <c r="EH1062" s="28"/>
      <c r="EI1062" s="28"/>
      <c r="EJ1062" s="28"/>
      <c r="EK1062" s="28"/>
      <c r="EL1062" s="28"/>
      <c r="EM1062" s="28"/>
      <c r="EN1062" s="28"/>
      <c r="EO1062" s="28"/>
      <c r="EP1062" s="28"/>
      <c r="EQ1062" s="28"/>
      <c r="ER1062" s="28"/>
      <c r="ES1062" s="28"/>
      <c r="ET1062" s="28"/>
      <c r="EU1062" s="28"/>
      <c r="EV1062" s="28"/>
      <c r="EW1062" s="28"/>
      <c r="EX1062" s="28"/>
      <c r="EY1062" s="28"/>
      <c r="EZ1062" s="28"/>
      <c r="FA1062" s="28"/>
      <c r="FB1062" s="28"/>
      <c r="FC1062" s="28"/>
      <c r="FD1062" s="28"/>
      <c r="FE1062" s="28"/>
      <c r="FF1062" s="28"/>
      <c r="FG1062" s="28"/>
      <c r="FH1062" s="28"/>
      <c r="FI1062" s="28"/>
      <c r="FJ1062" s="28"/>
      <c r="FK1062" s="28"/>
      <c r="FL1062" s="28"/>
      <c r="FM1062" s="28"/>
      <c r="FN1062" s="28"/>
      <c r="FO1062" s="28"/>
      <c r="FP1062" s="28"/>
      <c r="FQ1062" s="28"/>
      <c r="FR1062" s="28"/>
      <c r="FS1062" s="28"/>
      <c r="FT1062" s="28"/>
      <c r="FU1062" s="28"/>
      <c r="FV1062" s="28"/>
      <c r="FW1062" s="28"/>
      <c r="FX1062" s="28"/>
      <c r="FY1062" s="28"/>
      <c r="FZ1062" s="28"/>
      <c r="GA1062" s="28"/>
      <c r="GB1062" s="28"/>
      <c r="GC1062" s="28"/>
      <c r="GD1062" s="28"/>
      <c r="GE1062" s="28"/>
      <c r="GF1062" s="28"/>
      <c r="GG1062" s="28"/>
      <c r="GH1062" s="28"/>
      <c r="GI1062" s="28"/>
      <c r="GJ1062" s="28"/>
      <c r="GK1062" s="28"/>
      <c r="GL1062" s="28"/>
      <c r="GM1062" s="28"/>
      <c r="GN1062" s="28"/>
      <c r="GO1062" s="28"/>
      <c r="GP1062" s="28"/>
      <c r="GQ1062" s="28"/>
      <c r="GR1062" s="28"/>
      <c r="GS1062" s="28"/>
      <c r="GT1062" s="28"/>
      <c r="GU1062" s="28"/>
      <c r="GV1062" s="28"/>
      <c r="GW1062" s="28"/>
      <c r="GX1062" s="28"/>
      <c r="GY1062" s="28"/>
      <c r="GZ1062" s="28"/>
      <c r="HA1062" s="28"/>
      <c r="HB1062" s="28"/>
      <c r="HC1062" s="28"/>
      <c r="HD1062" s="28"/>
      <c r="HE1062" s="28"/>
      <c r="HF1062" s="28"/>
      <c r="HG1062" s="28"/>
      <c r="HH1062" s="28"/>
      <c r="HI1062" s="28"/>
      <c r="HJ1062" s="28"/>
      <c r="HK1062" s="28"/>
      <c r="HL1062" s="28"/>
      <c r="HM1062" s="28"/>
      <c r="HN1062" s="28"/>
      <c r="HO1062" s="28"/>
      <c r="HP1062" s="28"/>
      <c r="HQ1062" s="28"/>
      <c r="HR1062" s="28"/>
      <c r="HS1062" s="28"/>
      <c r="HT1062" s="28"/>
      <c r="HU1062" s="28"/>
      <c r="HV1062" s="28"/>
      <c r="HW1062" s="28"/>
      <c r="HX1062" s="28"/>
      <c r="HY1062" s="28"/>
      <c r="HZ1062" s="28"/>
      <c r="IA1062" s="28"/>
      <c r="IB1062" s="28"/>
      <c r="IC1062" s="28"/>
      <c r="ID1062" s="28"/>
      <c r="IE1062" s="28"/>
      <c r="IF1062" s="28"/>
      <c r="IG1062" s="28"/>
      <c r="IH1062" s="28"/>
      <c r="II1062" s="28"/>
      <c r="IJ1062" s="28"/>
      <c r="IK1062" s="28"/>
      <c r="IL1062" s="28"/>
      <c r="IM1062" s="28"/>
      <c r="IN1062" s="28"/>
      <c r="IO1062" s="28"/>
      <c r="IP1062" s="28"/>
      <c r="IQ1062" s="28"/>
      <c r="IR1062" s="28"/>
    </row>
    <row r="1063" spans="2:252" x14ac:dyDescent="0.25">
      <c r="B1063" s="28"/>
      <c r="C1063" s="28"/>
      <c r="D1063" s="28"/>
      <c r="E1063" s="28"/>
      <c r="F1063" s="28"/>
      <c r="G1063" s="28"/>
      <c r="H1063" s="28"/>
      <c r="K1063" s="28"/>
      <c r="L1063" s="28"/>
      <c r="M1063" s="28"/>
      <c r="N1063" s="28"/>
      <c r="O1063" s="28"/>
      <c r="P1063" s="28"/>
      <c r="Q1063" s="28"/>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c r="DN1063" s="28"/>
      <c r="DO1063" s="28"/>
      <c r="DP1063" s="28"/>
      <c r="DQ1063" s="28"/>
      <c r="DR1063" s="28"/>
      <c r="DS1063" s="28"/>
      <c r="DT1063" s="28"/>
      <c r="DU1063" s="28"/>
      <c r="DV1063" s="28"/>
      <c r="DW1063" s="28"/>
      <c r="DX1063" s="28"/>
      <c r="DY1063" s="28"/>
      <c r="DZ1063" s="28"/>
      <c r="EA1063" s="28"/>
      <c r="EB1063" s="28"/>
      <c r="EC1063" s="28"/>
      <c r="ED1063" s="28"/>
      <c r="EE1063" s="28"/>
      <c r="EF1063" s="28"/>
      <c r="EG1063" s="28"/>
      <c r="EH1063" s="28"/>
      <c r="EI1063" s="28"/>
      <c r="EJ1063" s="28"/>
      <c r="EK1063" s="28"/>
      <c r="EL1063" s="28"/>
      <c r="EM1063" s="28"/>
      <c r="EN1063" s="28"/>
      <c r="EO1063" s="28"/>
      <c r="EP1063" s="28"/>
      <c r="EQ1063" s="28"/>
      <c r="ER1063" s="28"/>
      <c r="ES1063" s="28"/>
      <c r="ET1063" s="28"/>
      <c r="EU1063" s="28"/>
      <c r="EV1063" s="28"/>
      <c r="EW1063" s="28"/>
      <c r="EX1063" s="28"/>
      <c r="EY1063" s="28"/>
      <c r="EZ1063" s="28"/>
      <c r="FA1063" s="28"/>
      <c r="FB1063" s="28"/>
      <c r="FC1063" s="28"/>
      <c r="FD1063" s="28"/>
      <c r="FE1063" s="28"/>
      <c r="FF1063" s="28"/>
      <c r="FG1063" s="28"/>
      <c r="FH1063" s="28"/>
      <c r="FI1063" s="28"/>
      <c r="FJ1063" s="28"/>
      <c r="FK1063" s="28"/>
      <c r="FL1063" s="28"/>
      <c r="FM1063" s="28"/>
      <c r="FN1063" s="28"/>
      <c r="FO1063" s="28"/>
      <c r="FP1063" s="28"/>
      <c r="FQ1063" s="28"/>
      <c r="FR1063" s="28"/>
      <c r="FS1063" s="28"/>
      <c r="FT1063" s="28"/>
      <c r="FU1063" s="28"/>
      <c r="FV1063" s="28"/>
      <c r="FW1063" s="28"/>
      <c r="FX1063" s="28"/>
      <c r="FY1063" s="28"/>
      <c r="FZ1063" s="28"/>
      <c r="GA1063" s="28"/>
      <c r="GB1063" s="28"/>
      <c r="GC1063" s="28"/>
      <c r="GD1063" s="28"/>
      <c r="GE1063" s="28"/>
      <c r="GF1063" s="28"/>
      <c r="GG1063" s="28"/>
      <c r="GH1063" s="28"/>
      <c r="GI1063" s="28"/>
      <c r="GJ1063" s="28"/>
      <c r="GK1063" s="28"/>
      <c r="GL1063" s="28"/>
      <c r="GM1063" s="28"/>
      <c r="GN1063" s="28"/>
      <c r="GO1063" s="28"/>
      <c r="GP1063" s="28"/>
      <c r="GQ1063" s="28"/>
      <c r="GR1063" s="28"/>
      <c r="GS1063" s="28"/>
      <c r="GT1063" s="28"/>
      <c r="GU1063" s="28"/>
      <c r="GV1063" s="28"/>
      <c r="GW1063" s="28"/>
      <c r="GX1063" s="28"/>
      <c r="GY1063" s="28"/>
      <c r="GZ1063" s="28"/>
      <c r="HA1063" s="28"/>
      <c r="HB1063" s="28"/>
      <c r="HC1063" s="28"/>
      <c r="HD1063" s="28"/>
      <c r="HE1063" s="28"/>
      <c r="HF1063" s="28"/>
      <c r="HG1063" s="28"/>
      <c r="HH1063" s="28"/>
      <c r="HI1063" s="28"/>
      <c r="HJ1063" s="28"/>
      <c r="HK1063" s="28"/>
      <c r="HL1063" s="28"/>
      <c r="HM1063" s="28"/>
      <c r="HN1063" s="28"/>
      <c r="HO1063" s="28"/>
      <c r="HP1063" s="28"/>
      <c r="HQ1063" s="28"/>
      <c r="HR1063" s="28"/>
      <c r="HS1063" s="28"/>
      <c r="HT1063" s="28"/>
      <c r="HU1063" s="28"/>
      <c r="HV1063" s="28"/>
      <c r="HW1063" s="28"/>
      <c r="HX1063" s="28"/>
      <c r="HY1063" s="28"/>
      <c r="HZ1063" s="28"/>
      <c r="IA1063" s="28"/>
      <c r="IB1063" s="28"/>
      <c r="IC1063" s="28"/>
      <c r="ID1063" s="28"/>
      <c r="IE1063" s="28"/>
      <c r="IF1063" s="28"/>
      <c r="IG1063" s="28"/>
      <c r="IH1063" s="28"/>
      <c r="II1063" s="28"/>
      <c r="IJ1063" s="28"/>
      <c r="IK1063" s="28"/>
      <c r="IL1063" s="28"/>
      <c r="IM1063" s="28"/>
      <c r="IN1063" s="28"/>
      <c r="IO1063" s="28"/>
      <c r="IP1063" s="28"/>
      <c r="IQ1063" s="28"/>
      <c r="IR1063" s="28"/>
    </row>
    <row r="1064" spans="2:252" x14ac:dyDescent="0.25">
      <c r="B1064" s="28"/>
      <c r="C1064" s="28"/>
      <c r="D1064" s="28"/>
      <c r="E1064" s="28"/>
      <c r="F1064" s="28"/>
      <c r="G1064" s="28"/>
      <c r="H1064" s="28"/>
      <c r="K1064" s="28"/>
      <c r="L1064" s="28"/>
      <c r="M1064" s="28"/>
      <c r="N1064" s="28"/>
      <c r="O1064" s="28"/>
      <c r="P1064" s="28"/>
      <c r="Q1064" s="28"/>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c r="DN1064" s="28"/>
      <c r="DO1064" s="28"/>
      <c r="DP1064" s="28"/>
      <c r="DQ1064" s="28"/>
      <c r="DR1064" s="28"/>
      <c r="DS1064" s="28"/>
      <c r="DT1064" s="28"/>
      <c r="DU1064" s="28"/>
      <c r="DV1064" s="28"/>
      <c r="DW1064" s="28"/>
      <c r="DX1064" s="28"/>
      <c r="DY1064" s="28"/>
      <c r="DZ1064" s="28"/>
      <c r="EA1064" s="28"/>
      <c r="EB1064" s="28"/>
      <c r="EC1064" s="28"/>
      <c r="ED1064" s="28"/>
      <c r="EE1064" s="28"/>
      <c r="EF1064" s="28"/>
      <c r="EG1064" s="28"/>
      <c r="EH1064" s="28"/>
      <c r="EI1064" s="28"/>
      <c r="EJ1064" s="28"/>
      <c r="EK1064" s="28"/>
      <c r="EL1064" s="28"/>
      <c r="EM1064" s="28"/>
      <c r="EN1064" s="28"/>
      <c r="EO1064" s="28"/>
      <c r="EP1064" s="28"/>
      <c r="EQ1064" s="28"/>
      <c r="ER1064" s="28"/>
      <c r="ES1064" s="28"/>
      <c r="ET1064" s="28"/>
      <c r="EU1064" s="28"/>
      <c r="EV1064" s="28"/>
      <c r="EW1064" s="28"/>
      <c r="EX1064" s="28"/>
      <c r="EY1064" s="28"/>
      <c r="EZ1064" s="28"/>
      <c r="FA1064" s="28"/>
      <c r="FB1064" s="28"/>
      <c r="FC1064" s="28"/>
      <c r="FD1064" s="28"/>
      <c r="FE1064" s="28"/>
      <c r="FF1064" s="28"/>
      <c r="FG1064" s="28"/>
      <c r="FH1064" s="28"/>
      <c r="FI1064" s="28"/>
      <c r="FJ1064" s="28"/>
      <c r="FK1064" s="28"/>
      <c r="FL1064" s="28"/>
      <c r="FM1064" s="28"/>
      <c r="FN1064" s="28"/>
      <c r="FO1064" s="28"/>
      <c r="FP1064" s="28"/>
      <c r="FQ1064" s="28"/>
      <c r="FR1064" s="28"/>
      <c r="FS1064" s="28"/>
      <c r="FT1064" s="28"/>
      <c r="FU1064" s="28"/>
      <c r="FV1064" s="28"/>
      <c r="FW1064" s="28"/>
      <c r="FX1064" s="28"/>
      <c r="FY1064" s="28"/>
      <c r="FZ1064" s="28"/>
      <c r="GA1064" s="28"/>
      <c r="GB1064" s="28"/>
      <c r="GC1064" s="28"/>
      <c r="GD1064" s="28"/>
      <c r="GE1064" s="28"/>
      <c r="GF1064" s="28"/>
      <c r="GG1064" s="28"/>
      <c r="GH1064" s="28"/>
      <c r="GI1064" s="28"/>
      <c r="GJ1064" s="28"/>
      <c r="GK1064" s="28"/>
      <c r="GL1064" s="28"/>
      <c r="GM1064" s="28"/>
      <c r="GN1064" s="28"/>
      <c r="GO1064" s="28"/>
      <c r="GP1064" s="28"/>
      <c r="GQ1064" s="28"/>
      <c r="GR1064" s="28"/>
      <c r="GS1064" s="28"/>
      <c r="GT1064" s="28"/>
      <c r="GU1064" s="28"/>
      <c r="GV1064" s="28"/>
      <c r="GW1064" s="28"/>
      <c r="GX1064" s="28"/>
      <c r="GY1064" s="28"/>
      <c r="GZ1064" s="28"/>
      <c r="HA1064" s="28"/>
      <c r="HB1064" s="28"/>
      <c r="HC1064" s="28"/>
      <c r="HD1064" s="28"/>
      <c r="HE1064" s="28"/>
      <c r="HF1064" s="28"/>
      <c r="HG1064" s="28"/>
      <c r="HH1064" s="28"/>
      <c r="HI1064" s="28"/>
      <c r="HJ1064" s="28"/>
      <c r="HK1064" s="28"/>
      <c r="HL1064" s="28"/>
      <c r="HM1064" s="28"/>
      <c r="HN1064" s="28"/>
      <c r="HO1064" s="28"/>
      <c r="HP1064" s="28"/>
      <c r="HQ1064" s="28"/>
      <c r="HR1064" s="28"/>
      <c r="HS1064" s="28"/>
      <c r="HT1064" s="28"/>
      <c r="HU1064" s="28"/>
      <c r="HV1064" s="28"/>
      <c r="HW1064" s="28"/>
      <c r="HX1064" s="28"/>
      <c r="HY1064" s="28"/>
      <c r="HZ1064" s="28"/>
      <c r="IA1064" s="28"/>
      <c r="IB1064" s="28"/>
      <c r="IC1064" s="28"/>
      <c r="ID1064" s="28"/>
      <c r="IE1064" s="28"/>
      <c r="IF1064" s="28"/>
      <c r="IG1064" s="28"/>
      <c r="IH1064" s="28"/>
      <c r="II1064" s="28"/>
      <c r="IJ1064" s="28"/>
      <c r="IK1064" s="28"/>
      <c r="IL1064" s="28"/>
      <c r="IM1064" s="28"/>
      <c r="IN1064" s="28"/>
      <c r="IO1064" s="28"/>
      <c r="IP1064" s="28"/>
      <c r="IQ1064" s="28"/>
      <c r="IR1064" s="28"/>
    </row>
    <row r="1065" spans="2:252" x14ac:dyDescent="0.25">
      <c r="B1065" s="28"/>
      <c r="C1065" s="28"/>
      <c r="D1065" s="28"/>
      <c r="E1065" s="28"/>
      <c r="F1065" s="28"/>
      <c r="G1065" s="28"/>
      <c r="H1065" s="28"/>
      <c r="K1065" s="28"/>
      <c r="L1065" s="28"/>
      <c r="M1065" s="28"/>
      <c r="N1065" s="28"/>
      <c r="O1065" s="28"/>
      <c r="P1065" s="28"/>
      <c r="Q1065" s="28"/>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c r="DN1065" s="28"/>
      <c r="DO1065" s="28"/>
      <c r="DP1065" s="28"/>
      <c r="DQ1065" s="28"/>
      <c r="DR1065" s="28"/>
      <c r="DS1065" s="28"/>
      <c r="DT1065" s="28"/>
      <c r="DU1065" s="28"/>
      <c r="DV1065" s="28"/>
      <c r="DW1065" s="28"/>
      <c r="DX1065" s="28"/>
      <c r="DY1065" s="28"/>
      <c r="DZ1065" s="28"/>
      <c r="EA1065" s="28"/>
      <c r="EB1065" s="28"/>
      <c r="EC1065" s="28"/>
      <c r="ED1065" s="28"/>
      <c r="EE1065" s="28"/>
      <c r="EF1065" s="28"/>
      <c r="EG1065" s="28"/>
      <c r="EH1065" s="28"/>
      <c r="EI1065" s="28"/>
      <c r="EJ1065" s="28"/>
      <c r="EK1065" s="28"/>
      <c r="EL1065" s="28"/>
      <c r="EM1065" s="28"/>
      <c r="EN1065" s="28"/>
      <c r="EO1065" s="28"/>
      <c r="EP1065" s="28"/>
      <c r="EQ1065" s="28"/>
      <c r="ER1065" s="28"/>
      <c r="ES1065" s="28"/>
      <c r="ET1065" s="28"/>
      <c r="EU1065" s="28"/>
      <c r="EV1065" s="28"/>
      <c r="EW1065" s="28"/>
      <c r="EX1065" s="28"/>
      <c r="EY1065" s="28"/>
      <c r="EZ1065" s="28"/>
      <c r="FA1065" s="28"/>
      <c r="FB1065" s="28"/>
      <c r="FC1065" s="28"/>
      <c r="FD1065" s="28"/>
      <c r="FE1065" s="28"/>
      <c r="FF1065" s="28"/>
      <c r="FG1065" s="28"/>
      <c r="FH1065" s="28"/>
      <c r="FI1065" s="28"/>
      <c r="FJ1065" s="28"/>
      <c r="FK1065" s="28"/>
      <c r="FL1065" s="28"/>
      <c r="FM1065" s="28"/>
      <c r="FN1065" s="28"/>
      <c r="FO1065" s="28"/>
      <c r="FP1065" s="28"/>
      <c r="FQ1065" s="28"/>
      <c r="FR1065" s="28"/>
      <c r="FS1065" s="28"/>
      <c r="FT1065" s="28"/>
      <c r="FU1065" s="28"/>
      <c r="FV1065" s="28"/>
      <c r="FW1065" s="28"/>
      <c r="FX1065" s="28"/>
      <c r="FY1065" s="28"/>
      <c r="FZ1065" s="28"/>
      <c r="GA1065" s="28"/>
      <c r="GB1065" s="28"/>
      <c r="GC1065" s="28"/>
      <c r="GD1065" s="28"/>
      <c r="GE1065" s="28"/>
      <c r="GF1065" s="28"/>
      <c r="GG1065" s="28"/>
      <c r="GH1065" s="28"/>
      <c r="GI1065" s="28"/>
      <c r="GJ1065" s="28"/>
      <c r="GK1065" s="28"/>
      <c r="GL1065" s="28"/>
      <c r="GM1065" s="28"/>
      <c r="GN1065" s="28"/>
      <c r="GO1065" s="28"/>
      <c r="GP1065" s="28"/>
      <c r="GQ1065" s="28"/>
      <c r="GR1065" s="28"/>
      <c r="GS1065" s="28"/>
      <c r="GT1065" s="28"/>
      <c r="GU1065" s="28"/>
      <c r="GV1065" s="28"/>
      <c r="GW1065" s="28"/>
      <c r="GX1065" s="28"/>
      <c r="GY1065" s="28"/>
      <c r="GZ1065" s="28"/>
      <c r="HA1065" s="28"/>
      <c r="HB1065" s="28"/>
      <c r="HC1065" s="28"/>
      <c r="HD1065" s="28"/>
      <c r="HE1065" s="28"/>
      <c r="HF1065" s="28"/>
      <c r="HG1065" s="28"/>
      <c r="HH1065" s="28"/>
      <c r="HI1065" s="28"/>
      <c r="HJ1065" s="28"/>
      <c r="HK1065" s="28"/>
      <c r="HL1065" s="28"/>
      <c r="HM1065" s="28"/>
      <c r="HN1065" s="28"/>
      <c r="HO1065" s="28"/>
      <c r="HP1065" s="28"/>
      <c r="HQ1065" s="28"/>
      <c r="HR1065" s="28"/>
      <c r="HS1065" s="28"/>
      <c r="HT1065" s="28"/>
      <c r="HU1065" s="28"/>
      <c r="HV1065" s="28"/>
      <c r="HW1065" s="28"/>
      <c r="HX1065" s="28"/>
      <c r="HY1065" s="28"/>
      <c r="HZ1065" s="28"/>
      <c r="IA1065" s="28"/>
      <c r="IB1065" s="28"/>
      <c r="IC1065" s="28"/>
      <c r="ID1065" s="28"/>
      <c r="IE1065" s="28"/>
      <c r="IF1065" s="28"/>
      <c r="IG1065" s="28"/>
      <c r="IH1065" s="28"/>
      <c r="II1065" s="28"/>
      <c r="IJ1065" s="28"/>
      <c r="IK1065" s="28"/>
      <c r="IL1065" s="28"/>
      <c r="IM1065" s="28"/>
      <c r="IN1065" s="28"/>
      <c r="IO1065" s="28"/>
      <c r="IP1065" s="28"/>
      <c r="IQ1065" s="28"/>
      <c r="IR1065" s="28"/>
    </row>
    <row r="1066" spans="2:252" x14ac:dyDescent="0.25">
      <c r="B1066" s="28"/>
      <c r="C1066" s="28"/>
      <c r="D1066" s="28"/>
      <c r="E1066" s="28"/>
      <c r="F1066" s="28"/>
      <c r="G1066" s="28"/>
      <c r="H1066" s="28"/>
      <c r="K1066" s="28"/>
      <c r="L1066" s="28"/>
      <c r="M1066" s="28"/>
      <c r="N1066" s="28"/>
      <c r="O1066" s="28"/>
      <c r="P1066" s="28"/>
      <c r="Q1066" s="28"/>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c r="DN1066" s="28"/>
      <c r="DO1066" s="28"/>
      <c r="DP1066" s="28"/>
      <c r="DQ1066" s="28"/>
      <c r="DR1066" s="28"/>
      <c r="DS1066" s="28"/>
      <c r="DT1066" s="28"/>
      <c r="DU1066" s="28"/>
      <c r="DV1066" s="28"/>
      <c r="DW1066" s="28"/>
      <c r="DX1066" s="28"/>
      <c r="DY1066" s="28"/>
      <c r="DZ1066" s="28"/>
      <c r="EA1066" s="28"/>
      <c r="EB1066" s="28"/>
      <c r="EC1066" s="28"/>
      <c r="ED1066" s="28"/>
      <c r="EE1066" s="28"/>
      <c r="EF1066" s="28"/>
      <c r="EG1066" s="28"/>
      <c r="EH1066" s="28"/>
      <c r="EI1066" s="28"/>
      <c r="EJ1066" s="28"/>
      <c r="EK1066" s="28"/>
      <c r="EL1066" s="28"/>
      <c r="EM1066" s="28"/>
      <c r="EN1066" s="28"/>
      <c r="EO1066" s="28"/>
      <c r="EP1066" s="28"/>
      <c r="EQ1066" s="28"/>
      <c r="ER1066" s="28"/>
      <c r="ES1066" s="28"/>
      <c r="ET1066" s="28"/>
      <c r="EU1066" s="28"/>
      <c r="EV1066" s="28"/>
      <c r="EW1066" s="28"/>
      <c r="EX1066" s="28"/>
      <c r="EY1066" s="28"/>
      <c r="EZ1066" s="28"/>
      <c r="FA1066" s="28"/>
      <c r="FB1066" s="28"/>
      <c r="FC1066" s="28"/>
      <c r="FD1066" s="28"/>
      <c r="FE1066" s="28"/>
      <c r="FF1066" s="28"/>
      <c r="FG1066" s="28"/>
      <c r="FH1066" s="28"/>
      <c r="FI1066" s="28"/>
      <c r="FJ1066" s="28"/>
      <c r="FK1066" s="28"/>
      <c r="FL1066" s="28"/>
      <c r="FM1066" s="28"/>
      <c r="FN1066" s="28"/>
      <c r="FO1066" s="28"/>
      <c r="FP1066" s="28"/>
      <c r="FQ1066" s="28"/>
      <c r="FR1066" s="28"/>
      <c r="FS1066" s="28"/>
      <c r="FT1066" s="28"/>
      <c r="FU1066" s="28"/>
      <c r="FV1066" s="28"/>
      <c r="FW1066" s="28"/>
      <c r="FX1066" s="28"/>
      <c r="FY1066" s="28"/>
      <c r="FZ1066" s="28"/>
      <c r="GA1066" s="28"/>
      <c r="GB1066" s="28"/>
      <c r="GC1066" s="28"/>
      <c r="GD1066" s="28"/>
      <c r="GE1066" s="28"/>
      <c r="GF1066" s="28"/>
      <c r="GG1066" s="28"/>
      <c r="GH1066" s="28"/>
      <c r="GI1066" s="28"/>
      <c r="GJ1066" s="28"/>
      <c r="GK1066" s="28"/>
      <c r="GL1066" s="28"/>
      <c r="GM1066" s="28"/>
      <c r="GN1066" s="28"/>
      <c r="GO1066" s="28"/>
      <c r="GP1066" s="28"/>
      <c r="GQ1066" s="28"/>
      <c r="GR1066" s="28"/>
      <c r="GS1066" s="28"/>
      <c r="GT1066" s="28"/>
      <c r="GU1066" s="28"/>
      <c r="GV1066" s="28"/>
      <c r="GW1066" s="28"/>
      <c r="GX1066" s="28"/>
      <c r="GY1066" s="28"/>
      <c r="GZ1066" s="28"/>
      <c r="HA1066" s="28"/>
      <c r="HB1066" s="28"/>
      <c r="HC1066" s="28"/>
      <c r="HD1066" s="28"/>
      <c r="HE1066" s="28"/>
      <c r="HF1066" s="28"/>
      <c r="HG1066" s="28"/>
      <c r="HH1066" s="28"/>
      <c r="HI1066" s="28"/>
      <c r="HJ1066" s="28"/>
      <c r="HK1066" s="28"/>
      <c r="HL1066" s="28"/>
      <c r="HM1066" s="28"/>
      <c r="HN1066" s="28"/>
      <c r="HO1066" s="28"/>
      <c r="HP1066" s="28"/>
      <c r="HQ1066" s="28"/>
      <c r="HR1066" s="28"/>
      <c r="HS1066" s="28"/>
      <c r="HT1066" s="28"/>
      <c r="HU1066" s="28"/>
      <c r="HV1066" s="28"/>
      <c r="HW1066" s="28"/>
      <c r="HX1066" s="28"/>
      <c r="HY1066" s="28"/>
      <c r="HZ1066" s="28"/>
      <c r="IA1066" s="28"/>
      <c r="IB1066" s="28"/>
      <c r="IC1066" s="28"/>
      <c r="ID1066" s="28"/>
      <c r="IE1066" s="28"/>
      <c r="IF1066" s="28"/>
      <c r="IG1066" s="28"/>
      <c r="IH1066" s="28"/>
      <c r="II1066" s="28"/>
      <c r="IJ1066" s="28"/>
      <c r="IK1066" s="28"/>
      <c r="IL1066" s="28"/>
      <c r="IM1066" s="28"/>
      <c r="IN1066" s="28"/>
      <c r="IO1066" s="28"/>
      <c r="IP1066" s="28"/>
      <c r="IQ1066" s="28"/>
      <c r="IR1066" s="28"/>
    </row>
    <row r="1067" spans="2:252" x14ac:dyDescent="0.25">
      <c r="B1067" s="28"/>
      <c r="C1067" s="28"/>
      <c r="D1067" s="28"/>
      <c r="E1067" s="28"/>
      <c r="F1067" s="28"/>
      <c r="G1067" s="28"/>
      <c r="H1067" s="28"/>
      <c r="K1067" s="28"/>
      <c r="L1067" s="28"/>
      <c r="M1067" s="28"/>
      <c r="N1067" s="28"/>
      <c r="O1067" s="28"/>
      <c r="P1067" s="28"/>
      <c r="Q1067" s="28"/>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c r="DN1067" s="28"/>
      <c r="DO1067" s="28"/>
      <c r="DP1067" s="28"/>
      <c r="DQ1067" s="28"/>
      <c r="DR1067" s="28"/>
      <c r="DS1067" s="28"/>
      <c r="DT1067" s="28"/>
      <c r="DU1067" s="28"/>
      <c r="DV1067" s="28"/>
      <c r="DW1067" s="28"/>
      <c r="DX1067" s="28"/>
      <c r="DY1067" s="28"/>
      <c r="DZ1067" s="28"/>
      <c r="EA1067" s="28"/>
      <c r="EB1067" s="28"/>
      <c r="EC1067" s="28"/>
      <c r="ED1067" s="28"/>
      <c r="EE1067" s="28"/>
      <c r="EF1067" s="28"/>
      <c r="EG1067" s="28"/>
      <c r="EH1067" s="28"/>
      <c r="EI1067" s="28"/>
      <c r="EJ1067" s="28"/>
      <c r="EK1067" s="28"/>
      <c r="EL1067" s="28"/>
      <c r="EM1067" s="28"/>
      <c r="EN1067" s="28"/>
      <c r="EO1067" s="28"/>
      <c r="EP1067" s="28"/>
      <c r="EQ1067" s="28"/>
      <c r="ER1067" s="28"/>
      <c r="ES1067" s="28"/>
      <c r="ET1067" s="28"/>
      <c r="EU1067" s="28"/>
      <c r="EV1067" s="28"/>
      <c r="EW1067" s="28"/>
      <c r="EX1067" s="28"/>
      <c r="EY1067" s="28"/>
      <c r="EZ1067" s="28"/>
      <c r="FA1067" s="28"/>
      <c r="FB1067" s="28"/>
      <c r="FC1067" s="28"/>
      <c r="FD1067" s="28"/>
      <c r="FE1067" s="28"/>
      <c r="FF1067" s="28"/>
      <c r="FG1067" s="28"/>
      <c r="FH1067" s="28"/>
      <c r="FI1067" s="28"/>
      <c r="FJ1067" s="28"/>
      <c r="FK1067" s="28"/>
      <c r="FL1067" s="28"/>
      <c r="FM1067" s="28"/>
      <c r="FN1067" s="28"/>
      <c r="FO1067" s="28"/>
      <c r="FP1067" s="28"/>
      <c r="FQ1067" s="28"/>
      <c r="FR1067" s="28"/>
      <c r="FS1067" s="28"/>
      <c r="FT1067" s="28"/>
      <c r="FU1067" s="28"/>
      <c r="FV1067" s="28"/>
      <c r="FW1067" s="28"/>
      <c r="FX1067" s="28"/>
      <c r="FY1067" s="28"/>
      <c r="FZ1067" s="28"/>
      <c r="GA1067" s="28"/>
      <c r="GB1067" s="28"/>
      <c r="GC1067" s="28"/>
      <c r="GD1067" s="28"/>
      <c r="GE1067" s="28"/>
      <c r="GF1067" s="28"/>
      <c r="GG1067" s="28"/>
      <c r="GH1067" s="28"/>
      <c r="GI1067" s="28"/>
      <c r="GJ1067" s="28"/>
      <c r="GK1067" s="28"/>
      <c r="GL1067" s="28"/>
      <c r="GM1067" s="28"/>
      <c r="GN1067" s="28"/>
      <c r="GO1067" s="28"/>
      <c r="GP1067" s="28"/>
      <c r="GQ1067" s="28"/>
      <c r="GR1067" s="28"/>
      <c r="GS1067" s="28"/>
      <c r="GT1067" s="28"/>
      <c r="GU1067" s="28"/>
      <c r="GV1067" s="28"/>
      <c r="GW1067" s="28"/>
      <c r="GX1067" s="28"/>
      <c r="GY1067" s="28"/>
      <c r="GZ1067" s="28"/>
      <c r="HA1067" s="28"/>
      <c r="HB1067" s="28"/>
      <c r="HC1067" s="28"/>
      <c r="HD1067" s="28"/>
      <c r="HE1067" s="28"/>
      <c r="HF1067" s="28"/>
      <c r="HG1067" s="28"/>
      <c r="HH1067" s="28"/>
      <c r="HI1067" s="28"/>
      <c r="HJ1067" s="28"/>
      <c r="HK1067" s="28"/>
      <c r="HL1067" s="28"/>
      <c r="HM1067" s="28"/>
      <c r="HN1067" s="28"/>
      <c r="HO1067" s="28"/>
      <c r="HP1067" s="28"/>
      <c r="HQ1067" s="28"/>
      <c r="HR1067" s="28"/>
      <c r="HS1067" s="28"/>
      <c r="HT1067" s="28"/>
      <c r="HU1067" s="28"/>
      <c r="HV1067" s="28"/>
      <c r="HW1067" s="28"/>
      <c r="HX1067" s="28"/>
      <c r="HY1067" s="28"/>
      <c r="HZ1067" s="28"/>
      <c r="IA1067" s="28"/>
      <c r="IB1067" s="28"/>
      <c r="IC1067" s="28"/>
      <c r="ID1067" s="28"/>
      <c r="IE1067" s="28"/>
      <c r="IF1067" s="28"/>
      <c r="IG1067" s="28"/>
      <c r="IH1067" s="28"/>
      <c r="II1067" s="28"/>
      <c r="IJ1067" s="28"/>
      <c r="IK1067" s="28"/>
      <c r="IL1067" s="28"/>
      <c r="IM1067" s="28"/>
      <c r="IN1067" s="28"/>
      <c r="IO1067" s="28"/>
      <c r="IP1067" s="28"/>
      <c r="IQ1067" s="28"/>
      <c r="IR1067" s="28"/>
    </row>
    <row r="1068" spans="2:252" x14ac:dyDescent="0.25">
      <c r="B1068" s="28"/>
      <c r="C1068" s="28"/>
      <c r="D1068" s="28"/>
      <c r="E1068" s="28"/>
      <c r="F1068" s="28"/>
      <c r="G1068" s="28"/>
      <c r="H1068" s="28"/>
      <c r="K1068" s="28"/>
      <c r="L1068" s="28"/>
      <c r="M1068" s="28"/>
      <c r="N1068" s="28"/>
      <c r="O1068" s="28"/>
      <c r="P1068" s="28"/>
      <c r="Q1068" s="28"/>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c r="DN1068" s="28"/>
      <c r="DO1068" s="28"/>
      <c r="DP1068" s="28"/>
      <c r="DQ1068" s="28"/>
      <c r="DR1068" s="28"/>
      <c r="DS1068" s="28"/>
      <c r="DT1068" s="28"/>
      <c r="DU1068" s="28"/>
      <c r="DV1068" s="28"/>
      <c r="DW1068" s="28"/>
      <c r="DX1068" s="28"/>
      <c r="DY1068" s="28"/>
      <c r="DZ1068" s="28"/>
      <c r="EA1068" s="28"/>
      <c r="EB1068" s="28"/>
      <c r="EC1068" s="28"/>
      <c r="ED1068" s="28"/>
      <c r="EE1068" s="28"/>
      <c r="EF1068" s="28"/>
      <c r="EG1068" s="28"/>
      <c r="EH1068" s="28"/>
      <c r="EI1068" s="28"/>
      <c r="EJ1068" s="28"/>
      <c r="EK1068" s="28"/>
      <c r="EL1068" s="28"/>
      <c r="EM1068" s="28"/>
      <c r="EN1068" s="28"/>
      <c r="EO1068" s="28"/>
      <c r="EP1068" s="28"/>
      <c r="EQ1068" s="28"/>
      <c r="ER1068" s="28"/>
      <c r="ES1068" s="28"/>
      <c r="ET1068" s="28"/>
      <c r="EU1068" s="28"/>
      <c r="EV1068" s="28"/>
      <c r="EW1068" s="28"/>
      <c r="EX1068" s="28"/>
      <c r="EY1068" s="28"/>
      <c r="EZ1068" s="28"/>
      <c r="FA1068" s="28"/>
      <c r="FB1068" s="28"/>
      <c r="FC1068" s="28"/>
      <c r="FD1068" s="28"/>
      <c r="FE1068" s="28"/>
      <c r="FF1068" s="28"/>
      <c r="FG1068" s="28"/>
      <c r="FH1068" s="28"/>
      <c r="FI1068" s="28"/>
      <c r="FJ1068" s="28"/>
      <c r="FK1068" s="28"/>
      <c r="FL1068" s="28"/>
      <c r="FM1068" s="28"/>
      <c r="FN1068" s="28"/>
      <c r="FO1068" s="28"/>
      <c r="FP1068" s="28"/>
      <c r="FQ1068" s="28"/>
      <c r="FR1068" s="28"/>
      <c r="FS1068" s="28"/>
      <c r="FT1068" s="28"/>
      <c r="FU1068" s="28"/>
      <c r="FV1068" s="28"/>
      <c r="FW1068" s="28"/>
      <c r="FX1068" s="28"/>
      <c r="FY1068" s="28"/>
      <c r="FZ1068" s="28"/>
      <c r="GA1068" s="28"/>
      <c r="GB1068" s="28"/>
      <c r="GC1068" s="28"/>
      <c r="GD1068" s="28"/>
      <c r="GE1068" s="28"/>
      <c r="GF1068" s="28"/>
      <c r="GG1068" s="28"/>
      <c r="GH1068" s="28"/>
      <c r="GI1068" s="28"/>
      <c r="GJ1068" s="28"/>
      <c r="GK1068" s="28"/>
      <c r="GL1068" s="28"/>
      <c r="GM1068" s="28"/>
      <c r="GN1068" s="28"/>
      <c r="GO1068" s="28"/>
      <c r="GP1068" s="28"/>
      <c r="GQ1068" s="28"/>
      <c r="GR1068" s="28"/>
      <c r="GS1068" s="28"/>
      <c r="GT1068" s="28"/>
      <c r="GU1068" s="28"/>
      <c r="GV1068" s="28"/>
      <c r="GW1068" s="28"/>
      <c r="GX1068" s="28"/>
      <c r="GY1068" s="28"/>
      <c r="GZ1068" s="28"/>
      <c r="HA1068" s="28"/>
      <c r="HB1068" s="28"/>
      <c r="HC1068" s="28"/>
      <c r="HD1068" s="28"/>
      <c r="HE1068" s="28"/>
      <c r="HF1068" s="28"/>
      <c r="HG1068" s="28"/>
      <c r="HH1068" s="28"/>
      <c r="HI1068" s="28"/>
      <c r="HJ1068" s="28"/>
      <c r="HK1068" s="28"/>
      <c r="HL1068" s="28"/>
      <c r="HM1068" s="28"/>
      <c r="HN1068" s="28"/>
      <c r="HO1068" s="28"/>
      <c r="HP1068" s="28"/>
      <c r="HQ1068" s="28"/>
      <c r="HR1068" s="28"/>
      <c r="HS1068" s="28"/>
      <c r="HT1068" s="28"/>
      <c r="HU1068" s="28"/>
      <c r="HV1068" s="28"/>
      <c r="HW1068" s="28"/>
      <c r="HX1068" s="28"/>
      <c r="HY1068" s="28"/>
      <c r="HZ1068" s="28"/>
      <c r="IA1068" s="28"/>
      <c r="IB1068" s="28"/>
      <c r="IC1068" s="28"/>
      <c r="ID1068" s="28"/>
      <c r="IE1068" s="28"/>
      <c r="IF1068" s="28"/>
      <c r="IG1068" s="28"/>
      <c r="IH1068" s="28"/>
      <c r="II1068" s="28"/>
      <c r="IJ1068" s="28"/>
      <c r="IK1068" s="28"/>
      <c r="IL1068" s="28"/>
      <c r="IM1068" s="28"/>
      <c r="IN1068" s="28"/>
      <c r="IO1068" s="28"/>
      <c r="IP1068" s="28"/>
      <c r="IQ1068" s="28"/>
      <c r="IR1068" s="28"/>
    </row>
    <row r="1069" spans="2:252" x14ac:dyDescent="0.25">
      <c r="B1069" s="28"/>
      <c r="C1069" s="28"/>
      <c r="D1069" s="28"/>
      <c r="E1069" s="28"/>
      <c r="F1069" s="28"/>
      <c r="G1069" s="28"/>
      <c r="H1069" s="28"/>
      <c r="K1069" s="28"/>
      <c r="L1069" s="28"/>
      <c r="M1069" s="28"/>
      <c r="N1069" s="28"/>
      <c r="O1069" s="28"/>
      <c r="P1069" s="28"/>
      <c r="Q1069" s="28"/>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c r="DN1069" s="28"/>
      <c r="DO1069" s="28"/>
      <c r="DP1069" s="28"/>
      <c r="DQ1069" s="28"/>
      <c r="DR1069" s="28"/>
      <c r="DS1069" s="28"/>
      <c r="DT1069" s="28"/>
      <c r="DU1069" s="28"/>
      <c r="DV1069" s="28"/>
      <c r="DW1069" s="28"/>
      <c r="DX1069" s="28"/>
      <c r="DY1069" s="28"/>
      <c r="DZ1069" s="28"/>
      <c r="EA1069" s="28"/>
      <c r="EB1069" s="28"/>
      <c r="EC1069" s="28"/>
      <c r="ED1069" s="28"/>
      <c r="EE1069" s="28"/>
      <c r="EF1069" s="28"/>
      <c r="EG1069" s="28"/>
      <c r="EH1069" s="28"/>
      <c r="EI1069" s="28"/>
      <c r="EJ1069" s="28"/>
      <c r="EK1069" s="28"/>
      <c r="EL1069" s="28"/>
      <c r="EM1069" s="28"/>
      <c r="EN1069" s="28"/>
      <c r="EO1069" s="28"/>
      <c r="EP1069" s="28"/>
      <c r="EQ1069" s="28"/>
      <c r="ER1069" s="28"/>
      <c r="ES1069" s="28"/>
      <c r="ET1069" s="28"/>
      <c r="EU1069" s="28"/>
      <c r="EV1069" s="28"/>
      <c r="EW1069" s="28"/>
      <c r="EX1069" s="28"/>
      <c r="EY1069" s="28"/>
      <c r="EZ1069" s="28"/>
      <c r="FA1069" s="28"/>
      <c r="FB1069" s="28"/>
      <c r="FC1069" s="28"/>
      <c r="FD1069" s="28"/>
      <c r="FE1069" s="28"/>
      <c r="FF1069" s="28"/>
      <c r="FG1069" s="28"/>
      <c r="FH1069" s="28"/>
      <c r="FI1069" s="28"/>
      <c r="FJ1069" s="28"/>
      <c r="FK1069" s="28"/>
      <c r="FL1069" s="28"/>
      <c r="FM1069" s="28"/>
      <c r="FN1069" s="28"/>
      <c r="FO1069" s="28"/>
      <c r="FP1069" s="28"/>
      <c r="FQ1069" s="28"/>
      <c r="FR1069" s="28"/>
      <c r="FS1069" s="28"/>
      <c r="FT1069" s="28"/>
      <c r="FU1069" s="28"/>
      <c r="FV1069" s="28"/>
      <c r="FW1069" s="28"/>
      <c r="FX1069" s="28"/>
      <c r="FY1069" s="28"/>
      <c r="FZ1069" s="28"/>
      <c r="GA1069" s="28"/>
      <c r="GB1069" s="28"/>
      <c r="GC1069" s="28"/>
      <c r="GD1069" s="28"/>
      <c r="GE1069" s="28"/>
      <c r="GF1069" s="28"/>
      <c r="GG1069" s="28"/>
      <c r="GH1069" s="28"/>
      <c r="GI1069" s="28"/>
      <c r="GJ1069" s="28"/>
      <c r="GK1069" s="28"/>
      <c r="GL1069" s="28"/>
      <c r="GM1069" s="28"/>
      <c r="GN1069" s="28"/>
      <c r="GO1069" s="28"/>
      <c r="GP1069" s="28"/>
      <c r="GQ1069" s="28"/>
      <c r="GR1069" s="28"/>
      <c r="GS1069" s="28"/>
      <c r="GT1069" s="28"/>
      <c r="GU1069" s="28"/>
      <c r="GV1069" s="28"/>
      <c r="GW1069" s="28"/>
      <c r="GX1069" s="28"/>
      <c r="GY1069" s="28"/>
      <c r="GZ1069" s="28"/>
      <c r="HA1069" s="28"/>
      <c r="HB1069" s="28"/>
      <c r="HC1069" s="28"/>
      <c r="HD1069" s="28"/>
      <c r="HE1069" s="28"/>
      <c r="HF1069" s="28"/>
      <c r="HG1069" s="28"/>
      <c r="HH1069" s="28"/>
      <c r="HI1069" s="28"/>
      <c r="HJ1069" s="28"/>
      <c r="HK1069" s="28"/>
      <c r="HL1069" s="28"/>
      <c r="HM1069" s="28"/>
      <c r="HN1069" s="28"/>
      <c r="HO1069" s="28"/>
      <c r="HP1069" s="28"/>
      <c r="HQ1069" s="28"/>
      <c r="HR1069" s="28"/>
      <c r="HS1069" s="28"/>
      <c r="HT1069" s="28"/>
      <c r="HU1069" s="28"/>
      <c r="HV1069" s="28"/>
      <c r="HW1069" s="28"/>
      <c r="HX1069" s="28"/>
      <c r="HY1069" s="28"/>
      <c r="HZ1069" s="28"/>
      <c r="IA1069" s="28"/>
      <c r="IB1069" s="28"/>
      <c r="IC1069" s="28"/>
      <c r="ID1069" s="28"/>
      <c r="IE1069" s="28"/>
      <c r="IF1069" s="28"/>
      <c r="IG1069" s="28"/>
      <c r="IH1069" s="28"/>
      <c r="II1069" s="28"/>
      <c r="IJ1069" s="28"/>
      <c r="IK1069" s="28"/>
      <c r="IL1069" s="28"/>
      <c r="IM1069" s="28"/>
      <c r="IN1069" s="28"/>
      <c r="IO1069" s="28"/>
      <c r="IP1069" s="28"/>
      <c r="IQ1069" s="28"/>
      <c r="IR1069" s="28"/>
    </row>
    <row r="1070" spans="2:252" x14ac:dyDescent="0.25">
      <c r="B1070" s="28"/>
      <c r="C1070" s="28"/>
      <c r="D1070" s="28"/>
      <c r="E1070" s="28"/>
      <c r="F1070" s="28"/>
      <c r="G1070" s="28"/>
      <c r="H1070" s="28"/>
      <c r="K1070" s="28"/>
      <c r="L1070" s="28"/>
      <c r="M1070" s="28"/>
      <c r="N1070" s="28"/>
      <c r="O1070" s="28"/>
      <c r="P1070" s="28"/>
      <c r="Q1070" s="28"/>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c r="DN1070" s="28"/>
      <c r="DO1070" s="28"/>
      <c r="DP1070" s="28"/>
      <c r="DQ1070" s="28"/>
      <c r="DR1070" s="28"/>
      <c r="DS1070" s="28"/>
      <c r="DT1070" s="28"/>
      <c r="DU1070" s="28"/>
      <c r="DV1070" s="28"/>
      <c r="DW1070" s="28"/>
      <c r="DX1070" s="28"/>
      <c r="DY1070" s="28"/>
      <c r="DZ1070" s="28"/>
      <c r="EA1070" s="28"/>
      <c r="EB1070" s="28"/>
      <c r="EC1070" s="28"/>
      <c r="ED1070" s="28"/>
      <c r="EE1070" s="28"/>
      <c r="EF1070" s="28"/>
      <c r="EG1070" s="28"/>
      <c r="EH1070" s="28"/>
      <c r="EI1070" s="28"/>
      <c r="EJ1070" s="28"/>
      <c r="EK1070" s="28"/>
      <c r="EL1070" s="28"/>
      <c r="EM1070" s="28"/>
      <c r="EN1070" s="28"/>
      <c r="EO1070" s="28"/>
      <c r="EP1070" s="28"/>
      <c r="EQ1070" s="28"/>
      <c r="ER1070" s="28"/>
      <c r="ES1070" s="28"/>
      <c r="ET1070" s="28"/>
      <c r="EU1070" s="28"/>
      <c r="EV1070" s="28"/>
      <c r="EW1070" s="28"/>
      <c r="EX1070" s="28"/>
      <c r="EY1070" s="28"/>
      <c r="EZ1070" s="28"/>
      <c r="FA1070" s="28"/>
      <c r="FB1070" s="28"/>
      <c r="FC1070" s="28"/>
      <c r="FD1070" s="28"/>
      <c r="FE1070" s="28"/>
      <c r="FF1070" s="28"/>
      <c r="FG1070" s="28"/>
      <c r="FH1070" s="28"/>
      <c r="FI1070" s="28"/>
      <c r="FJ1070" s="28"/>
      <c r="FK1070" s="28"/>
      <c r="FL1070" s="28"/>
      <c r="FM1070" s="28"/>
      <c r="FN1070" s="28"/>
      <c r="FO1070" s="28"/>
      <c r="FP1070" s="28"/>
      <c r="FQ1070" s="28"/>
      <c r="FR1070" s="28"/>
      <c r="FS1070" s="28"/>
      <c r="FT1070" s="28"/>
      <c r="FU1070" s="28"/>
      <c r="FV1070" s="28"/>
      <c r="FW1070" s="28"/>
      <c r="FX1070" s="28"/>
      <c r="FY1070" s="28"/>
      <c r="FZ1070" s="28"/>
      <c r="GA1070" s="28"/>
      <c r="GB1070" s="28"/>
      <c r="GC1070" s="28"/>
      <c r="GD1070" s="28"/>
      <c r="GE1070" s="28"/>
      <c r="GF1070" s="28"/>
      <c r="GG1070" s="28"/>
      <c r="GH1070" s="28"/>
      <c r="GI1070" s="28"/>
      <c r="GJ1070" s="28"/>
      <c r="GK1070" s="28"/>
      <c r="GL1070" s="28"/>
      <c r="GM1070" s="28"/>
      <c r="GN1070" s="28"/>
      <c r="GO1070" s="28"/>
      <c r="GP1070" s="28"/>
      <c r="GQ1070" s="28"/>
      <c r="GR1070" s="28"/>
      <c r="GS1070" s="28"/>
      <c r="GT1070" s="28"/>
      <c r="GU1070" s="28"/>
      <c r="GV1070" s="28"/>
      <c r="GW1070" s="28"/>
      <c r="GX1070" s="28"/>
      <c r="GY1070" s="28"/>
      <c r="GZ1070" s="28"/>
      <c r="HA1070" s="28"/>
      <c r="HB1070" s="28"/>
      <c r="HC1070" s="28"/>
      <c r="HD1070" s="28"/>
      <c r="HE1070" s="28"/>
      <c r="HF1070" s="28"/>
      <c r="HG1070" s="28"/>
      <c r="HH1070" s="28"/>
      <c r="HI1070" s="28"/>
      <c r="HJ1070" s="28"/>
      <c r="HK1070" s="28"/>
      <c r="HL1070" s="28"/>
      <c r="HM1070" s="28"/>
      <c r="HN1070" s="28"/>
      <c r="HO1070" s="28"/>
      <c r="HP1070" s="28"/>
      <c r="HQ1070" s="28"/>
      <c r="HR1070" s="28"/>
      <c r="HS1070" s="28"/>
      <c r="HT1070" s="28"/>
      <c r="HU1070" s="28"/>
      <c r="HV1070" s="28"/>
      <c r="HW1070" s="28"/>
      <c r="HX1070" s="28"/>
      <c r="HY1070" s="28"/>
      <c r="HZ1070" s="28"/>
      <c r="IA1070" s="28"/>
      <c r="IB1070" s="28"/>
      <c r="IC1070" s="28"/>
      <c r="ID1070" s="28"/>
      <c r="IE1070" s="28"/>
      <c r="IF1070" s="28"/>
      <c r="IG1070" s="28"/>
      <c r="IH1070" s="28"/>
      <c r="II1070" s="28"/>
      <c r="IJ1070" s="28"/>
      <c r="IK1070" s="28"/>
      <c r="IL1070" s="28"/>
      <c r="IM1070" s="28"/>
      <c r="IN1070" s="28"/>
      <c r="IO1070" s="28"/>
      <c r="IP1070" s="28"/>
      <c r="IQ1070" s="28"/>
      <c r="IR1070" s="28"/>
    </row>
    <row r="1071" spans="2:252" x14ac:dyDescent="0.25">
      <c r="B1071" s="28"/>
      <c r="C1071" s="28"/>
      <c r="D1071" s="28"/>
      <c r="E1071" s="28"/>
      <c r="F1071" s="28"/>
      <c r="G1071" s="28"/>
      <c r="H1071" s="28"/>
      <c r="K1071" s="28"/>
      <c r="L1071" s="28"/>
      <c r="M1071" s="28"/>
      <c r="N1071" s="28"/>
      <c r="O1071" s="28"/>
      <c r="P1071" s="28"/>
      <c r="Q1071" s="28"/>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c r="DN1071" s="28"/>
      <c r="DO1071" s="28"/>
      <c r="DP1071" s="28"/>
      <c r="DQ1071" s="28"/>
      <c r="DR1071" s="28"/>
      <c r="DS1071" s="28"/>
      <c r="DT1071" s="28"/>
      <c r="DU1071" s="28"/>
      <c r="DV1071" s="28"/>
      <c r="DW1071" s="28"/>
      <c r="DX1071" s="28"/>
      <c r="DY1071" s="28"/>
      <c r="DZ1071" s="28"/>
      <c r="EA1071" s="28"/>
      <c r="EB1071" s="28"/>
      <c r="EC1071" s="28"/>
      <c r="ED1071" s="28"/>
      <c r="EE1071" s="28"/>
      <c r="EF1071" s="28"/>
      <c r="EG1071" s="28"/>
      <c r="EH1071" s="28"/>
      <c r="EI1071" s="28"/>
      <c r="EJ1071" s="28"/>
      <c r="EK1071" s="28"/>
      <c r="EL1071" s="28"/>
      <c r="EM1071" s="28"/>
      <c r="EN1071" s="28"/>
      <c r="EO1071" s="28"/>
      <c r="EP1071" s="28"/>
      <c r="EQ1071" s="28"/>
      <c r="ER1071" s="28"/>
      <c r="ES1071" s="28"/>
      <c r="ET1071" s="28"/>
      <c r="EU1071" s="28"/>
      <c r="EV1071" s="28"/>
      <c r="EW1071" s="28"/>
      <c r="EX1071" s="28"/>
      <c r="EY1071" s="28"/>
      <c r="EZ1071" s="28"/>
      <c r="FA1071" s="28"/>
      <c r="FB1071" s="28"/>
      <c r="FC1071" s="28"/>
      <c r="FD1071" s="28"/>
      <c r="FE1071" s="28"/>
      <c r="FF1071" s="28"/>
      <c r="FG1071" s="28"/>
      <c r="FH1071" s="28"/>
      <c r="FI1071" s="28"/>
      <c r="FJ1071" s="28"/>
      <c r="FK1071" s="28"/>
      <c r="FL1071" s="28"/>
      <c r="FM1071" s="28"/>
      <c r="FN1071" s="28"/>
      <c r="FO1071" s="28"/>
      <c r="FP1071" s="28"/>
      <c r="FQ1071" s="28"/>
      <c r="FR1071" s="28"/>
      <c r="FS1071" s="28"/>
      <c r="FT1071" s="28"/>
      <c r="FU1071" s="28"/>
      <c r="FV1071" s="28"/>
      <c r="FW1071" s="28"/>
      <c r="FX1071" s="28"/>
      <c r="FY1071" s="28"/>
      <c r="FZ1071" s="28"/>
      <c r="GA1071" s="28"/>
      <c r="GB1071" s="28"/>
      <c r="GC1071" s="28"/>
      <c r="GD1071" s="28"/>
      <c r="GE1071" s="28"/>
      <c r="GF1071" s="28"/>
      <c r="GG1071" s="28"/>
      <c r="GH1071" s="28"/>
      <c r="GI1071" s="28"/>
      <c r="GJ1071" s="28"/>
      <c r="GK1071" s="28"/>
      <c r="GL1071" s="28"/>
      <c r="GM1071" s="28"/>
      <c r="GN1071" s="28"/>
      <c r="GO1071" s="28"/>
      <c r="GP1071" s="28"/>
      <c r="GQ1071" s="28"/>
      <c r="GR1071" s="28"/>
      <c r="GS1071" s="28"/>
      <c r="GT1071" s="28"/>
      <c r="GU1071" s="28"/>
      <c r="GV1071" s="28"/>
      <c r="GW1071" s="28"/>
      <c r="GX1071" s="28"/>
      <c r="GY1071" s="28"/>
      <c r="GZ1071" s="28"/>
      <c r="HA1071" s="28"/>
      <c r="HB1071" s="28"/>
      <c r="HC1071" s="28"/>
      <c r="HD1071" s="28"/>
      <c r="HE1071" s="28"/>
      <c r="HF1071" s="28"/>
      <c r="HG1071" s="28"/>
      <c r="HH1071" s="28"/>
      <c r="HI1071" s="28"/>
      <c r="HJ1071" s="28"/>
      <c r="HK1071" s="28"/>
      <c r="HL1071" s="28"/>
      <c r="HM1071" s="28"/>
      <c r="HN1071" s="28"/>
      <c r="HO1071" s="28"/>
      <c r="HP1071" s="28"/>
      <c r="HQ1071" s="28"/>
      <c r="HR1071" s="28"/>
      <c r="HS1071" s="28"/>
      <c r="HT1071" s="28"/>
      <c r="HU1071" s="28"/>
      <c r="HV1071" s="28"/>
      <c r="HW1071" s="28"/>
      <c r="HX1071" s="28"/>
      <c r="HY1071" s="28"/>
      <c r="HZ1071" s="28"/>
      <c r="IA1071" s="28"/>
      <c r="IB1071" s="28"/>
      <c r="IC1071" s="28"/>
      <c r="ID1071" s="28"/>
      <c r="IE1071" s="28"/>
      <c r="IF1071" s="28"/>
      <c r="IG1071" s="28"/>
      <c r="IH1071" s="28"/>
      <c r="II1071" s="28"/>
      <c r="IJ1071" s="28"/>
      <c r="IK1071" s="28"/>
      <c r="IL1071" s="28"/>
      <c r="IM1071" s="28"/>
      <c r="IN1071" s="28"/>
      <c r="IO1071" s="28"/>
      <c r="IP1071" s="28"/>
      <c r="IQ1071" s="28"/>
      <c r="IR1071" s="28"/>
    </row>
    <row r="1072" spans="2:252" x14ac:dyDescent="0.25">
      <c r="B1072" s="28"/>
      <c r="C1072" s="28"/>
      <c r="D1072" s="28"/>
      <c r="E1072" s="28"/>
      <c r="F1072" s="28"/>
      <c r="G1072" s="28"/>
      <c r="H1072" s="28"/>
      <c r="K1072" s="28"/>
      <c r="L1072" s="28"/>
      <c r="M1072" s="28"/>
      <c r="N1072" s="28"/>
      <c r="O1072" s="28"/>
      <c r="P1072" s="28"/>
      <c r="Q1072" s="28"/>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c r="DN1072" s="28"/>
      <c r="DO1072" s="28"/>
      <c r="DP1072" s="28"/>
      <c r="DQ1072" s="28"/>
      <c r="DR1072" s="28"/>
      <c r="DS1072" s="28"/>
      <c r="DT1072" s="28"/>
      <c r="DU1072" s="28"/>
      <c r="DV1072" s="28"/>
      <c r="DW1072" s="28"/>
      <c r="DX1072" s="28"/>
      <c r="DY1072" s="28"/>
      <c r="DZ1072" s="28"/>
      <c r="EA1072" s="28"/>
      <c r="EB1072" s="28"/>
      <c r="EC1072" s="28"/>
      <c r="ED1072" s="28"/>
      <c r="EE1072" s="28"/>
      <c r="EF1072" s="28"/>
      <c r="EG1072" s="28"/>
      <c r="EH1072" s="28"/>
      <c r="EI1072" s="28"/>
      <c r="EJ1072" s="28"/>
      <c r="EK1072" s="28"/>
      <c r="EL1072" s="28"/>
      <c r="EM1072" s="28"/>
      <c r="EN1072" s="28"/>
      <c r="EO1072" s="28"/>
      <c r="EP1072" s="28"/>
      <c r="EQ1072" s="28"/>
      <c r="ER1072" s="28"/>
      <c r="ES1072" s="28"/>
      <c r="ET1072" s="28"/>
      <c r="EU1072" s="28"/>
      <c r="EV1072" s="28"/>
      <c r="EW1072" s="28"/>
      <c r="EX1072" s="28"/>
      <c r="EY1072" s="28"/>
      <c r="EZ1072" s="28"/>
      <c r="FA1072" s="28"/>
      <c r="FB1072" s="28"/>
      <c r="FC1072" s="28"/>
      <c r="FD1072" s="28"/>
      <c r="FE1072" s="28"/>
      <c r="FF1072" s="28"/>
      <c r="FG1072" s="28"/>
      <c r="FH1072" s="28"/>
      <c r="FI1072" s="28"/>
      <c r="FJ1072" s="28"/>
      <c r="FK1072" s="28"/>
      <c r="FL1072" s="28"/>
      <c r="FM1072" s="28"/>
      <c r="FN1072" s="28"/>
      <c r="FO1072" s="28"/>
      <c r="FP1072" s="28"/>
      <c r="FQ1072" s="28"/>
      <c r="FR1072" s="28"/>
      <c r="FS1072" s="28"/>
      <c r="FT1072" s="28"/>
      <c r="FU1072" s="28"/>
      <c r="FV1072" s="28"/>
      <c r="FW1072" s="28"/>
      <c r="FX1072" s="28"/>
      <c r="FY1072" s="28"/>
      <c r="FZ1072" s="28"/>
      <c r="GA1072" s="28"/>
      <c r="GB1072" s="28"/>
      <c r="GC1072" s="28"/>
      <c r="GD1072" s="28"/>
      <c r="GE1072" s="28"/>
      <c r="GF1072" s="28"/>
      <c r="GG1072" s="28"/>
      <c r="GH1072" s="28"/>
      <c r="GI1072" s="28"/>
      <c r="GJ1072" s="28"/>
      <c r="GK1072" s="28"/>
      <c r="GL1072" s="28"/>
      <c r="GM1072" s="28"/>
      <c r="GN1072" s="28"/>
      <c r="GO1072" s="28"/>
      <c r="GP1072" s="28"/>
      <c r="GQ1072" s="28"/>
      <c r="GR1072" s="28"/>
      <c r="GS1072" s="28"/>
      <c r="GT1072" s="28"/>
      <c r="GU1072" s="28"/>
      <c r="GV1072" s="28"/>
      <c r="GW1072" s="28"/>
      <c r="GX1072" s="28"/>
      <c r="GY1072" s="28"/>
      <c r="GZ1072" s="28"/>
      <c r="HA1072" s="28"/>
      <c r="HB1072" s="28"/>
      <c r="HC1072" s="28"/>
      <c r="HD1072" s="28"/>
      <c r="HE1072" s="28"/>
      <c r="HF1072" s="28"/>
      <c r="HG1072" s="28"/>
      <c r="HH1072" s="28"/>
      <c r="HI1072" s="28"/>
      <c r="HJ1072" s="28"/>
      <c r="HK1072" s="28"/>
      <c r="HL1072" s="28"/>
      <c r="HM1072" s="28"/>
      <c r="HN1072" s="28"/>
      <c r="HO1072" s="28"/>
      <c r="HP1072" s="28"/>
      <c r="HQ1072" s="28"/>
      <c r="HR1072" s="28"/>
      <c r="HS1072" s="28"/>
      <c r="HT1072" s="28"/>
      <c r="HU1072" s="28"/>
      <c r="HV1072" s="28"/>
      <c r="HW1072" s="28"/>
      <c r="HX1072" s="28"/>
      <c r="HY1072" s="28"/>
      <c r="HZ1072" s="28"/>
      <c r="IA1072" s="28"/>
      <c r="IB1072" s="28"/>
      <c r="IC1072" s="28"/>
      <c r="ID1072" s="28"/>
      <c r="IE1072" s="28"/>
      <c r="IF1072" s="28"/>
      <c r="IG1072" s="28"/>
      <c r="IH1072" s="28"/>
      <c r="II1072" s="28"/>
      <c r="IJ1072" s="28"/>
      <c r="IK1072" s="28"/>
      <c r="IL1072" s="28"/>
      <c r="IM1072" s="28"/>
      <c r="IN1072" s="28"/>
      <c r="IO1072" s="28"/>
      <c r="IP1072" s="28"/>
      <c r="IQ1072" s="28"/>
      <c r="IR1072" s="28"/>
    </row>
    <row r="1073" spans="2:252" x14ac:dyDescent="0.25">
      <c r="B1073" s="28"/>
      <c r="C1073" s="28"/>
      <c r="D1073" s="28"/>
      <c r="E1073" s="28"/>
      <c r="F1073" s="28"/>
      <c r="G1073" s="28"/>
      <c r="H1073" s="28"/>
      <c r="K1073" s="28"/>
      <c r="L1073" s="28"/>
      <c r="M1073" s="28"/>
      <c r="N1073" s="28"/>
      <c r="O1073" s="28"/>
      <c r="P1073" s="28"/>
      <c r="Q1073" s="28"/>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c r="DN1073" s="28"/>
      <c r="DO1073" s="28"/>
      <c r="DP1073" s="28"/>
      <c r="DQ1073" s="28"/>
      <c r="DR1073" s="28"/>
      <c r="DS1073" s="28"/>
      <c r="DT1073" s="28"/>
      <c r="DU1073" s="28"/>
      <c r="DV1073" s="28"/>
      <c r="DW1073" s="28"/>
      <c r="DX1073" s="28"/>
      <c r="DY1073" s="28"/>
      <c r="DZ1073" s="28"/>
      <c r="EA1073" s="28"/>
      <c r="EB1073" s="28"/>
      <c r="EC1073" s="28"/>
      <c r="ED1073" s="28"/>
      <c r="EE1073" s="28"/>
      <c r="EF1073" s="28"/>
      <c r="EG1073" s="28"/>
      <c r="EH1073" s="28"/>
      <c r="EI1073" s="28"/>
      <c r="EJ1073" s="28"/>
      <c r="EK1073" s="28"/>
      <c r="EL1073" s="28"/>
      <c r="EM1073" s="28"/>
      <c r="EN1073" s="28"/>
      <c r="EO1073" s="28"/>
      <c r="EP1073" s="28"/>
      <c r="EQ1073" s="28"/>
      <c r="ER1073" s="28"/>
      <c r="ES1073" s="28"/>
      <c r="ET1073" s="28"/>
      <c r="EU1073" s="28"/>
      <c r="EV1073" s="28"/>
      <c r="EW1073" s="28"/>
      <c r="EX1073" s="28"/>
      <c r="EY1073" s="28"/>
      <c r="EZ1073" s="28"/>
      <c r="FA1073" s="28"/>
      <c r="FB1073" s="28"/>
      <c r="FC1073" s="28"/>
      <c r="FD1073" s="28"/>
      <c r="FE1073" s="28"/>
      <c r="FF1073" s="28"/>
      <c r="FG1073" s="28"/>
      <c r="FH1073" s="28"/>
      <c r="FI1073" s="28"/>
      <c r="FJ1073" s="28"/>
      <c r="FK1073" s="28"/>
      <c r="FL1073" s="28"/>
      <c r="FM1073" s="28"/>
      <c r="FN1073" s="28"/>
      <c r="FO1073" s="28"/>
      <c r="FP1073" s="28"/>
      <c r="FQ1073" s="28"/>
      <c r="FR1073" s="28"/>
      <c r="FS1073" s="28"/>
      <c r="FT1073" s="28"/>
      <c r="FU1073" s="28"/>
      <c r="FV1073" s="28"/>
      <c r="FW1073" s="28"/>
      <c r="FX1073" s="28"/>
      <c r="FY1073" s="28"/>
      <c r="FZ1073" s="28"/>
      <c r="GA1073" s="28"/>
      <c r="GB1073" s="28"/>
      <c r="GC1073" s="28"/>
      <c r="GD1073" s="28"/>
      <c r="GE1073" s="28"/>
      <c r="GF1073" s="28"/>
      <c r="GG1073" s="28"/>
      <c r="GH1073" s="28"/>
      <c r="GI1073" s="28"/>
      <c r="GJ1073" s="28"/>
      <c r="GK1073" s="28"/>
      <c r="GL1073" s="28"/>
      <c r="GM1073" s="28"/>
      <c r="GN1073" s="28"/>
      <c r="GO1073" s="28"/>
      <c r="GP1073" s="28"/>
      <c r="GQ1073" s="28"/>
      <c r="GR1073" s="28"/>
      <c r="GS1073" s="28"/>
      <c r="GT1073" s="28"/>
      <c r="GU1073" s="28"/>
      <c r="GV1073" s="28"/>
      <c r="GW1073" s="28"/>
      <c r="GX1073" s="28"/>
      <c r="GY1073" s="28"/>
      <c r="GZ1073" s="28"/>
      <c r="HA1073" s="28"/>
      <c r="HB1073" s="28"/>
      <c r="HC1073" s="28"/>
      <c r="HD1073" s="28"/>
      <c r="HE1073" s="28"/>
      <c r="HF1073" s="28"/>
      <c r="HG1073" s="28"/>
      <c r="HH1073" s="28"/>
      <c r="HI1073" s="28"/>
      <c r="HJ1073" s="28"/>
      <c r="HK1073" s="28"/>
      <c r="HL1073" s="28"/>
      <c r="HM1073" s="28"/>
      <c r="HN1073" s="28"/>
      <c r="HO1073" s="28"/>
      <c r="HP1073" s="28"/>
      <c r="HQ1073" s="28"/>
      <c r="HR1073" s="28"/>
      <c r="HS1073" s="28"/>
      <c r="HT1073" s="28"/>
      <c r="HU1073" s="28"/>
      <c r="HV1073" s="28"/>
      <c r="HW1073" s="28"/>
      <c r="HX1073" s="28"/>
      <c r="HY1073" s="28"/>
      <c r="HZ1073" s="28"/>
      <c r="IA1073" s="28"/>
      <c r="IB1073" s="28"/>
      <c r="IC1073" s="28"/>
      <c r="ID1073" s="28"/>
      <c r="IE1073" s="28"/>
      <c r="IF1073" s="28"/>
      <c r="IG1073" s="28"/>
      <c r="IH1073" s="28"/>
      <c r="II1073" s="28"/>
      <c r="IJ1073" s="28"/>
      <c r="IK1073" s="28"/>
      <c r="IL1073" s="28"/>
      <c r="IM1073" s="28"/>
      <c r="IN1073" s="28"/>
      <c r="IO1073" s="28"/>
      <c r="IP1073" s="28"/>
      <c r="IQ1073" s="28"/>
      <c r="IR1073" s="28"/>
    </row>
    <row r="1074" spans="2:252" x14ac:dyDescent="0.25">
      <c r="B1074" s="28"/>
      <c r="C1074" s="28"/>
      <c r="D1074" s="28"/>
      <c r="E1074" s="28"/>
      <c r="F1074" s="28"/>
      <c r="G1074" s="28"/>
      <c r="H1074" s="28"/>
      <c r="K1074" s="28"/>
      <c r="L1074" s="28"/>
      <c r="M1074" s="28"/>
      <c r="N1074" s="28"/>
      <c r="O1074" s="28"/>
      <c r="P1074" s="28"/>
      <c r="Q1074" s="28"/>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c r="DN1074" s="28"/>
      <c r="DO1074" s="28"/>
      <c r="DP1074" s="28"/>
      <c r="DQ1074" s="28"/>
      <c r="DR1074" s="28"/>
      <c r="DS1074" s="28"/>
      <c r="DT1074" s="28"/>
      <c r="DU1074" s="28"/>
      <c r="DV1074" s="28"/>
      <c r="DW1074" s="28"/>
      <c r="DX1074" s="28"/>
      <c r="DY1074" s="28"/>
      <c r="DZ1074" s="28"/>
      <c r="EA1074" s="28"/>
      <c r="EB1074" s="28"/>
      <c r="EC1074" s="28"/>
      <c r="ED1074" s="28"/>
      <c r="EE1074" s="28"/>
      <c r="EF1074" s="28"/>
      <c r="EG1074" s="28"/>
      <c r="EH1074" s="28"/>
      <c r="EI1074" s="28"/>
      <c r="EJ1074" s="28"/>
      <c r="EK1074" s="28"/>
      <c r="EL1074" s="28"/>
      <c r="EM1074" s="28"/>
      <c r="EN1074" s="28"/>
      <c r="EO1074" s="28"/>
      <c r="EP1074" s="28"/>
      <c r="EQ1074" s="28"/>
      <c r="ER1074" s="28"/>
      <c r="ES1074" s="28"/>
      <c r="ET1074" s="28"/>
      <c r="EU1074" s="28"/>
      <c r="EV1074" s="28"/>
      <c r="EW1074" s="28"/>
      <c r="EX1074" s="28"/>
      <c r="EY1074" s="28"/>
      <c r="EZ1074" s="28"/>
      <c r="FA1074" s="28"/>
      <c r="FB1074" s="28"/>
      <c r="FC1074" s="28"/>
      <c r="FD1074" s="28"/>
      <c r="FE1074" s="28"/>
      <c r="FF1074" s="28"/>
      <c r="FG1074" s="28"/>
      <c r="FH1074" s="28"/>
      <c r="FI1074" s="28"/>
      <c r="FJ1074" s="28"/>
      <c r="FK1074" s="28"/>
      <c r="FL1074" s="28"/>
      <c r="FM1074" s="28"/>
      <c r="FN1074" s="28"/>
      <c r="FO1074" s="28"/>
      <c r="FP1074" s="28"/>
      <c r="FQ1074" s="28"/>
      <c r="FR1074" s="28"/>
      <c r="FS1074" s="28"/>
      <c r="FT1074" s="28"/>
      <c r="FU1074" s="28"/>
      <c r="FV1074" s="28"/>
      <c r="FW1074" s="28"/>
      <c r="FX1074" s="28"/>
      <c r="FY1074" s="28"/>
      <c r="FZ1074" s="28"/>
      <c r="GA1074" s="28"/>
      <c r="GB1074" s="28"/>
      <c r="GC1074" s="28"/>
      <c r="GD1074" s="28"/>
      <c r="GE1074" s="28"/>
      <c r="GF1074" s="28"/>
      <c r="GG1074" s="28"/>
      <c r="GH1074" s="28"/>
      <c r="GI1074" s="28"/>
      <c r="GJ1074" s="28"/>
      <c r="GK1074" s="28"/>
      <c r="GL1074" s="28"/>
      <c r="GM1074" s="28"/>
      <c r="GN1074" s="28"/>
      <c r="GO1074" s="28"/>
      <c r="GP1074" s="28"/>
      <c r="GQ1074" s="28"/>
      <c r="GR1074" s="28"/>
      <c r="GS1074" s="28"/>
      <c r="GT1074" s="28"/>
      <c r="GU1074" s="28"/>
      <c r="GV1074" s="28"/>
      <c r="GW1074" s="28"/>
      <c r="GX1074" s="28"/>
      <c r="GY1074" s="28"/>
      <c r="GZ1074" s="28"/>
      <c r="HA1074" s="28"/>
      <c r="HB1074" s="28"/>
      <c r="HC1074" s="28"/>
      <c r="HD1074" s="28"/>
      <c r="HE1074" s="28"/>
      <c r="HF1074" s="28"/>
      <c r="HG1074" s="28"/>
      <c r="HH1074" s="28"/>
      <c r="HI1074" s="28"/>
      <c r="HJ1074" s="28"/>
      <c r="HK1074" s="28"/>
      <c r="HL1074" s="28"/>
      <c r="HM1074" s="28"/>
      <c r="HN1074" s="28"/>
      <c r="HO1074" s="28"/>
      <c r="HP1074" s="28"/>
      <c r="HQ1074" s="28"/>
      <c r="HR1074" s="28"/>
      <c r="HS1074" s="28"/>
      <c r="HT1074" s="28"/>
      <c r="HU1074" s="28"/>
      <c r="HV1074" s="28"/>
      <c r="HW1074" s="28"/>
      <c r="HX1074" s="28"/>
      <c r="HY1074" s="28"/>
      <c r="HZ1074" s="28"/>
      <c r="IA1074" s="28"/>
      <c r="IB1074" s="28"/>
      <c r="IC1074" s="28"/>
      <c r="ID1074" s="28"/>
      <c r="IE1074" s="28"/>
      <c r="IF1074" s="28"/>
      <c r="IG1074" s="28"/>
      <c r="IH1074" s="28"/>
      <c r="II1074" s="28"/>
      <c r="IJ1074" s="28"/>
      <c r="IK1074" s="28"/>
      <c r="IL1074" s="28"/>
      <c r="IM1074" s="28"/>
      <c r="IN1074" s="28"/>
      <c r="IO1074" s="28"/>
      <c r="IP1074" s="28"/>
      <c r="IQ1074" s="28"/>
      <c r="IR1074" s="28"/>
    </row>
    <row r="1075" spans="2:252" x14ac:dyDescent="0.25">
      <c r="B1075" s="28"/>
      <c r="C1075" s="28"/>
      <c r="D1075" s="28"/>
      <c r="E1075" s="28"/>
      <c r="F1075" s="28"/>
      <c r="G1075" s="28"/>
      <c r="H1075" s="28"/>
      <c r="K1075" s="28"/>
      <c r="L1075" s="28"/>
      <c r="M1075" s="28"/>
      <c r="N1075" s="28"/>
      <c r="O1075" s="28"/>
      <c r="P1075" s="28"/>
      <c r="Q1075" s="28"/>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c r="DN1075" s="28"/>
      <c r="DO1075" s="28"/>
      <c r="DP1075" s="28"/>
      <c r="DQ1075" s="28"/>
      <c r="DR1075" s="28"/>
      <c r="DS1075" s="28"/>
      <c r="DT1075" s="28"/>
      <c r="DU1075" s="28"/>
      <c r="DV1075" s="28"/>
      <c r="DW1075" s="28"/>
      <c r="DX1075" s="28"/>
      <c r="DY1075" s="28"/>
      <c r="DZ1075" s="28"/>
      <c r="EA1075" s="28"/>
      <c r="EB1075" s="28"/>
      <c r="EC1075" s="28"/>
      <c r="ED1075" s="28"/>
      <c r="EE1075" s="28"/>
      <c r="EF1075" s="28"/>
      <c r="EG1075" s="28"/>
      <c r="EH1075" s="28"/>
      <c r="EI1075" s="28"/>
      <c r="EJ1075" s="28"/>
      <c r="EK1075" s="28"/>
      <c r="EL1075" s="28"/>
      <c r="EM1075" s="28"/>
      <c r="EN1075" s="28"/>
      <c r="EO1075" s="28"/>
      <c r="EP1075" s="28"/>
      <c r="EQ1075" s="28"/>
      <c r="ER1075" s="28"/>
      <c r="ES1075" s="28"/>
      <c r="ET1075" s="28"/>
      <c r="EU1075" s="28"/>
      <c r="EV1075" s="28"/>
      <c r="EW1075" s="28"/>
      <c r="EX1075" s="28"/>
      <c r="EY1075" s="28"/>
      <c r="EZ1075" s="28"/>
      <c r="FA1075" s="28"/>
      <c r="FB1075" s="28"/>
      <c r="FC1075" s="28"/>
      <c r="FD1075" s="28"/>
      <c r="FE1075" s="28"/>
      <c r="FF1075" s="28"/>
      <c r="FG1075" s="28"/>
      <c r="FH1075" s="28"/>
      <c r="FI1075" s="28"/>
      <c r="FJ1075" s="28"/>
      <c r="FK1075" s="28"/>
      <c r="FL1075" s="28"/>
      <c r="FM1075" s="28"/>
      <c r="FN1075" s="28"/>
      <c r="FO1075" s="28"/>
      <c r="FP1075" s="28"/>
      <c r="FQ1075" s="28"/>
      <c r="FR1075" s="28"/>
      <c r="FS1075" s="28"/>
      <c r="FT1075" s="28"/>
      <c r="FU1075" s="28"/>
      <c r="FV1075" s="28"/>
      <c r="FW1075" s="28"/>
      <c r="FX1075" s="28"/>
      <c r="FY1075" s="28"/>
      <c r="FZ1075" s="28"/>
      <c r="GA1075" s="28"/>
      <c r="GB1075" s="28"/>
      <c r="GC1075" s="28"/>
      <c r="GD1075" s="28"/>
      <c r="GE1075" s="28"/>
      <c r="GF1075" s="28"/>
      <c r="GG1075" s="28"/>
      <c r="GH1075" s="28"/>
      <c r="GI1075" s="28"/>
      <c r="GJ1075" s="28"/>
      <c r="GK1075" s="28"/>
      <c r="GL1075" s="28"/>
      <c r="GM1075" s="28"/>
      <c r="GN1075" s="28"/>
      <c r="GO1075" s="28"/>
      <c r="GP1075" s="28"/>
      <c r="GQ1075" s="28"/>
      <c r="GR1075" s="28"/>
      <c r="GS1075" s="28"/>
      <c r="GT1075" s="28"/>
      <c r="GU1075" s="28"/>
      <c r="GV1075" s="28"/>
      <c r="GW1075" s="28"/>
      <c r="GX1075" s="28"/>
      <c r="GY1075" s="28"/>
      <c r="GZ1075" s="28"/>
      <c r="HA1075" s="28"/>
      <c r="HB1075" s="28"/>
      <c r="HC1075" s="28"/>
      <c r="HD1075" s="28"/>
      <c r="HE1075" s="28"/>
      <c r="HF1075" s="28"/>
      <c r="HG1075" s="28"/>
      <c r="HH1075" s="28"/>
      <c r="HI1075" s="28"/>
      <c r="HJ1075" s="28"/>
      <c r="HK1075" s="28"/>
      <c r="HL1075" s="28"/>
      <c r="HM1075" s="28"/>
      <c r="HN1075" s="28"/>
      <c r="HO1075" s="28"/>
      <c r="HP1075" s="28"/>
      <c r="HQ1075" s="28"/>
      <c r="HR1075" s="28"/>
      <c r="HS1075" s="28"/>
      <c r="HT1075" s="28"/>
      <c r="HU1075" s="28"/>
      <c r="HV1075" s="28"/>
      <c r="HW1075" s="28"/>
      <c r="HX1075" s="28"/>
      <c r="HY1075" s="28"/>
      <c r="HZ1075" s="28"/>
      <c r="IA1075" s="28"/>
      <c r="IB1075" s="28"/>
      <c r="IC1075" s="28"/>
      <c r="ID1075" s="28"/>
      <c r="IE1075" s="28"/>
      <c r="IF1075" s="28"/>
      <c r="IG1075" s="28"/>
      <c r="IH1075" s="28"/>
      <c r="II1075" s="28"/>
      <c r="IJ1075" s="28"/>
      <c r="IK1075" s="28"/>
      <c r="IL1075" s="28"/>
      <c r="IM1075" s="28"/>
      <c r="IN1075" s="28"/>
      <c r="IO1075" s="28"/>
      <c r="IP1075" s="28"/>
      <c r="IQ1075" s="28"/>
      <c r="IR1075" s="28"/>
    </row>
    <row r="1076" spans="2:252" x14ac:dyDescent="0.25">
      <c r="B1076" s="28"/>
      <c r="C1076" s="28"/>
      <c r="D1076" s="28"/>
      <c r="E1076" s="28"/>
      <c r="F1076" s="28"/>
      <c r="G1076" s="28"/>
      <c r="H1076" s="28"/>
      <c r="K1076" s="28"/>
      <c r="L1076" s="28"/>
      <c r="M1076" s="28"/>
      <c r="N1076" s="28"/>
      <c r="O1076" s="28"/>
      <c r="P1076" s="28"/>
      <c r="Q1076" s="28"/>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c r="DN1076" s="28"/>
      <c r="DO1076" s="28"/>
      <c r="DP1076" s="28"/>
      <c r="DQ1076" s="28"/>
      <c r="DR1076" s="28"/>
      <c r="DS1076" s="28"/>
      <c r="DT1076" s="28"/>
      <c r="DU1076" s="28"/>
      <c r="DV1076" s="28"/>
      <c r="DW1076" s="28"/>
      <c r="DX1076" s="28"/>
      <c r="DY1076" s="28"/>
      <c r="DZ1076" s="28"/>
      <c r="EA1076" s="28"/>
      <c r="EB1076" s="28"/>
      <c r="EC1076" s="28"/>
      <c r="ED1076" s="28"/>
      <c r="EE1076" s="28"/>
      <c r="EF1076" s="28"/>
      <c r="EG1076" s="28"/>
      <c r="EH1076" s="28"/>
      <c r="EI1076" s="28"/>
      <c r="EJ1076" s="28"/>
      <c r="EK1076" s="28"/>
      <c r="EL1076" s="28"/>
      <c r="EM1076" s="28"/>
      <c r="EN1076" s="28"/>
      <c r="EO1076" s="28"/>
      <c r="EP1076" s="28"/>
      <c r="EQ1076" s="28"/>
      <c r="ER1076" s="28"/>
      <c r="ES1076" s="28"/>
      <c r="ET1076" s="28"/>
      <c r="EU1076" s="28"/>
      <c r="EV1076" s="28"/>
      <c r="EW1076" s="28"/>
      <c r="EX1076" s="28"/>
      <c r="EY1076" s="28"/>
      <c r="EZ1076" s="28"/>
      <c r="FA1076" s="28"/>
      <c r="FB1076" s="28"/>
      <c r="FC1076" s="28"/>
      <c r="FD1076" s="28"/>
      <c r="FE1076" s="28"/>
      <c r="FF1076" s="28"/>
      <c r="FG1076" s="28"/>
      <c r="FH1076" s="28"/>
      <c r="FI1076" s="28"/>
      <c r="FJ1076" s="28"/>
      <c r="FK1076" s="28"/>
      <c r="FL1076" s="28"/>
      <c r="FM1076" s="28"/>
      <c r="FN1076" s="28"/>
      <c r="FO1076" s="28"/>
      <c r="FP1076" s="28"/>
      <c r="FQ1076" s="28"/>
      <c r="FR1076" s="28"/>
      <c r="FS1076" s="28"/>
      <c r="FT1076" s="28"/>
      <c r="FU1076" s="28"/>
      <c r="FV1076" s="28"/>
      <c r="FW1076" s="28"/>
      <c r="FX1076" s="28"/>
      <c r="FY1076" s="28"/>
      <c r="FZ1076" s="28"/>
      <c r="GA1076" s="28"/>
      <c r="GB1076" s="28"/>
      <c r="GC1076" s="28"/>
      <c r="GD1076" s="28"/>
      <c r="GE1076" s="28"/>
      <c r="GF1076" s="28"/>
      <c r="GG1076" s="28"/>
      <c r="GH1076" s="28"/>
      <c r="GI1076" s="28"/>
      <c r="GJ1076" s="28"/>
      <c r="GK1076" s="28"/>
      <c r="GL1076" s="28"/>
      <c r="GM1076" s="28"/>
      <c r="GN1076" s="28"/>
      <c r="GO1076" s="28"/>
      <c r="GP1076" s="28"/>
      <c r="GQ1076" s="28"/>
      <c r="GR1076" s="28"/>
      <c r="GS1076" s="28"/>
      <c r="GT1076" s="28"/>
      <c r="GU1076" s="28"/>
      <c r="GV1076" s="28"/>
      <c r="GW1076" s="28"/>
      <c r="GX1076" s="28"/>
      <c r="GY1076" s="28"/>
      <c r="GZ1076" s="28"/>
      <c r="HA1076" s="28"/>
      <c r="HB1076" s="28"/>
      <c r="HC1076" s="28"/>
      <c r="HD1076" s="28"/>
      <c r="HE1076" s="28"/>
      <c r="HF1076" s="28"/>
      <c r="HG1076" s="28"/>
      <c r="HH1076" s="28"/>
      <c r="HI1076" s="28"/>
      <c r="HJ1076" s="28"/>
      <c r="HK1076" s="28"/>
      <c r="HL1076" s="28"/>
      <c r="HM1076" s="28"/>
      <c r="HN1076" s="28"/>
      <c r="HO1076" s="28"/>
      <c r="HP1076" s="28"/>
      <c r="HQ1076" s="28"/>
      <c r="HR1076" s="28"/>
      <c r="HS1076" s="28"/>
      <c r="HT1076" s="28"/>
      <c r="HU1076" s="28"/>
      <c r="HV1076" s="28"/>
      <c r="HW1076" s="28"/>
      <c r="HX1076" s="28"/>
      <c r="HY1076" s="28"/>
      <c r="HZ1076" s="28"/>
      <c r="IA1076" s="28"/>
      <c r="IB1076" s="28"/>
      <c r="IC1076" s="28"/>
      <c r="ID1076" s="28"/>
      <c r="IE1076" s="28"/>
      <c r="IF1076" s="28"/>
      <c r="IG1076" s="28"/>
      <c r="IH1076" s="28"/>
      <c r="II1076" s="28"/>
      <c r="IJ1076" s="28"/>
      <c r="IK1076" s="28"/>
      <c r="IL1076" s="28"/>
      <c r="IM1076" s="28"/>
      <c r="IN1076" s="28"/>
      <c r="IO1076" s="28"/>
      <c r="IP1076" s="28"/>
      <c r="IQ1076" s="28"/>
      <c r="IR1076" s="28"/>
    </row>
    <row r="1077" spans="2:252" x14ac:dyDescent="0.25">
      <c r="B1077" s="28"/>
      <c r="C1077" s="28"/>
      <c r="D1077" s="28"/>
      <c r="E1077" s="28"/>
      <c r="F1077" s="28"/>
      <c r="G1077" s="28"/>
      <c r="H1077" s="28"/>
      <c r="K1077" s="28"/>
      <c r="L1077" s="28"/>
      <c r="M1077" s="28"/>
      <c r="N1077" s="28"/>
      <c r="O1077" s="28"/>
      <c r="P1077" s="28"/>
      <c r="Q1077" s="28"/>
      <c r="R1077" s="28"/>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c r="DN1077" s="28"/>
      <c r="DO1077" s="28"/>
      <c r="DP1077" s="28"/>
      <c r="DQ1077" s="28"/>
      <c r="DR1077" s="28"/>
      <c r="DS1077" s="28"/>
      <c r="DT1077" s="28"/>
      <c r="DU1077" s="28"/>
      <c r="DV1077" s="28"/>
      <c r="DW1077" s="28"/>
      <c r="DX1077" s="28"/>
      <c r="DY1077" s="28"/>
      <c r="DZ1077" s="28"/>
      <c r="EA1077" s="28"/>
      <c r="EB1077" s="28"/>
      <c r="EC1077" s="28"/>
      <c r="ED1077" s="28"/>
      <c r="EE1077" s="28"/>
      <c r="EF1077" s="28"/>
      <c r="EG1077" s="28"/>
      <c r="EH1077" s="28"/>
      <c r="EI1077" s="28"/>
      <c r="EJ1077" s="28"/>
      <c r="EK1077" s="28"/>
      <c r="EL1077" s="28"/>
      <c r="EM1077" s="28"/>
      <c r="EN1077" s="28"/>
      <c r="EO1077" s="28"/>
      <c r="EP1077" s="28"/>
      <c r="EQ1077" s="28"/>
      <c r="ER1077" s="28"/>
      <c r="ES1077" s="28"/>
      <c r="ET1077" s="28"/>
      <c r="EU1077" s="28"/>
      <c r="EV1077" s="28"/>
      <c r="EW1077" s="28"/>
      <c r="EX1077" s="28"/>
      <c r="EY1077" s="28"/>
      <c r="EZ1077" s="28"/>
      <c r="FA1077" s="28"/>
      <c r="FB1077" s="28"/>
      <c r="FC1077" s="28"/>
      <c r="FD1077" s="28"/>
      <c r="FE1077" s="28"/>
      <c r="FF1077" s="28"/>
      <c r="FG1077" s="28"/>
      <c r="FH1077" s="28"/>
      <c r="FI1077" s="28"/>
      <c r="FJ1077" s="28"/>
      <c r="FK1077" s="28"/>
      <c r="FL1077" s="28"/>
      <c r="FM1077" s="28"/>
      <c r="FN1077" s="28"/>
      <c r="FO1077" s="28"/>
      <c r="FP1077" s="28"/>
      <c r="FQ1077" s="28"/>
      <c r="FR1077" s="28"/>
      <c r="FS1077" s="28"/>
      <c r="FT1077" s="28"/>
      <c r="FU1077" s="28"/>
      <c r="FV1077" s="28"/>
      <c r="FW1077" s="28"/>
      <c r="FX1077" s="28"/>
      <c r="FY1077" s="28"/>
      <c r="FZ1077" s="28"/>
      <c r="GA1077" s="28"/>
      <c r="GB1077" s="28"/>
      <c r="GC1077" s="28"/>
      <c r="GD1077" s="28"/>
      <c r="GE1077" s="28"/>
      <c r="GF1077" s="28"/>
      <c r="GG1077" s="28"/>
      <c r="GH1077" s="28"/>
      <c r="GI1077" s="28"/>
      <c r="GJ1077" s="28"/>
      <c r="GK1077" s="28"/>
      <c r="GL1077" s="28"/>
      <c r="GM1077" s="28"/>
      <c r="GN1077" s="28"/>
      <c r="GO1077" s="28"/>
      <c r="GP1077" s="28"/>
      <c r="GQ1077" s="28"/>
      <c r="GR1077" s="28"/>
      <c r="GS1077" s="28"/>
      <c r="GT1077" s="28"/>
      <c r="GU1077" s="28"/>
      <c r="GV1077" s="28"/>
      <c r="GW1077" s="28"/>
      <c r="GX1077" s="28"/>
      <c r="GY1077" s="28"/>
      <c r="GZ1077" s="28"/>
      <c r="HA1077" s="28"/>
      <c r="HB1077" s="28"/>
      <c r="HC1077" s="28"/>
      <c r="HD1077" s="28"/>
      <c r="HE1077" s="28"/>
      <c r="HF1077" s="28"/>
      <c r="HG1077" s="28"/>
      <c r="HH1077" s="28"/>
      <c r="HI1077" s="28"/>
      <c r="HJ1077" s="28"/>
      <c r="HK1077" s="28"/>
      <c r="HL1077" s="28"/>
      <c r="HM1077" s="28"/>
      <c r="HN1077" s="28"/>
      <c r="HO1077" s="28"/>
      <c r="HP1077" s="28"/>
      <c r="HQ1077" s="28"/>
      <c r="HR1077" s="28"/>
      <c r="HS1077" s="28"/>
      <c r="HT1077" s="28"/>
      <c r="HU1077" s="28"/>
      <c r="HV1077" s="28"/>
      <c r="HW1077" s="28"/>
      <c r="HX1077" s="28"/>
      <c r="HY1077" s="28"/>
      <c r="HZ1077" s="28"/>
      <c r="IA1077" s="28"/>
      <c r="IB1077" s="28"/>
      <c r="IC1077" s="28"/>
      <c r="ID1077" s="28"/>
      <c r="IE1077" s="28"/>
      <c r="IF1077" s="28"/>
      <c r="IG1077" s="28"/>
      <c r="IH1077" s="28"/>
      <c r="II1077" s="28"/>
      <c r="IJ1077" s="28"/>
      <c r="IK1077" s="28"/>
      <c r="IL1077" s="28"/>
      <c r="IM1077" s="28"/>
      <c r="IN1077" s="28"/>
      <c r="IO1077" s="28"/>
      <c r="IP1077" s="28"/>
      <c r="IQ1077" s="28"/>
      <c r="IR1077" s="28"/>
    </row>
    <row r="1078" spans="2:252" x14ac:dyDescent="0.25">
      <c r="B1078" s="28"/>
      <c r="C1078" s="28"/>
      <c r="D1078" s="28"/>
      <c r="E1078" s="28"/>
      <c r="F1078" s="28"/>
      <c r="G1078" s="28"/>
      <c r="H1078" s="28"/>
      <c r="K1078" s="28"/>
      <c r="L1078" s="28"/>
      <c r="M1078" s="28"/>
      <c r="N1078" s="28"/>
      <c r="O1078" s="28"/>
      <c r="P1078" s="28"/>
      <c r="Q1078" s="28"/>
      <c r="R1078" s="28"/>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c r="DN1078" s="28"/>
      <c r="DO1078" s="28"/>
      <c r="DP1078" s="28"/>
      <c r="DQ1078" s="28"/>
      <c r="DR1078" s="28"/>
      <c r="DS1078" s="28"/>
      <c r="DT1078" s="28"/>
      <c r="DU1078" s="28"/>
      <c r="DV1078" s="28"/>
      <c r="DW1078" s="28"/>
      <c r="DX1078" s="28"/>
      <c r="DY1078" s="28"/>
      <c r="DZ1078" s="28"/>
      <c r="EA1078" s="28"/>
      <c r="EB1078" s="28"/>
      <c r="EC1078" s="28"/>
      <c r="ED1078" s="28"/>
      <c r="EE1078" s="28"/>
      <c r="EF1078" s="28"/>
      <c r="EG1078" s="28"/>
      <c r="EH1078" s="28"/>
      <c r="EI1078" s="28"/>
      <c r="EJ1078" s="28"/>
      <c r="EK1078" s="28"/>
      <c r="EL1078" s="28"/>
      <c r="EM1078" s="28"/>
      <c r="EN1078" s="28"/>
      <c r="EO1078" s="28"/>
      <c r="EP1078" s="28"/>
      <c r="EQ1078" s="28"/>
      <c r="ER1078" s="28"/>
      <c r="ES1078" s="28"/>
      <c r="ET1078" s="28"/>
      <c r="EU1078" s="28"/>
      <c r="EV1078" s="28"/>
      <c r="EW1078" s="28"/>
      <c r="EX1078" s="28"/>
      <c r="EY1078" s="28"/>
      <c r="EZ1078" s="28"/>
      <c r="FA1078" s="28"/>
      <c r="FB1078" s="28"/>
      <c r="FC1078" s="28"/>
      <c r="FD1078" s="28"/>
      <c r="FE1078" s="28"/>
      <c r="FF1078" s="28"/>
      <c r="FG1078" s="28"/>
      <c r="FH1078" s="28"/>
      <c r="FI1078" s="28"/>
      <c r="FJ1078" s="28"/>
      <c r="FK1078" s="28"/>
      <c r="FL1078" s="28"/>
      <c r="FM1078" s="28"/>
      <c r="FN1078" s="28"/>
      <c r="FO1078" s="28"/>
      <c r="FP1078" s="28"/>
      <c r="FQ1078" s="28"/>
      <c r="FR1078" s="28"/>
      <c r="FS1078" s="28"/>
      <c r="FT1078" s="28"/>
      <c r="FU1078" s="28"/>
      <c r="FV1078" s="28"/>
      <c r="FW1078" s="28"/>
      <c r="FX1078" s="28"/>
      <c r="FY1078" s="28"/>
      <c r="FZ1078" s="28"/>
      <c r="GA1078" s="28"/>
      <c r="GB1078" s="28"/>
      <c r="GC1078" s="28"/>
      <c r="GD1078" s="28"/>
      <c r="GE1078" s="28"/>
      <c r="GF1078" s="28"/>
      <c r="GG1078" s="28"/>
      <c r="GH1078" s="28"/>
      <c r="GI1078" s="28"/>
      <c r="GJ1078" s="28"/>
      <c r="GK1078" s="28"/>
      <c r="GL1078" s="28"/>
      <c r="GM1078" s="28"/>
      <c r="GN1078" s="28"/>
      <c r="GO1078" s="28"/>
      <c r="GP1078" s="28"/>
      <c r="GQ1078" s="28"/>
      <c r="GR1078" s="28"/>
      <c r="GS1078" s="28"/>
      <c r="GT1078" s="28"/>
      <c r="GU1078" s="28"/>
      <c r="GV1078" s="28"/>
      <c r="GW1078" s="28"/>
      <c r="GX1078" s="28"/>
      <c r="GY1078" s="28"/>
      <c r="GZ1078" s="28"/>
      <c r="HA1078" s="28"/>
      <c r="HB1078" s="28"/>
      <c r="HC1078" s="28"/>
      <c r="HD1078" s="28"/>
      <c r="HE1078" s="28"/>
      <c r="HF1078" s="28"/>
      <c r="HG1078" s="28"/>
      <c r="HH1078" s="28"/>
      <c r="HI1078" s="28"/>
      <c r="HJ1078" s="28"/>
      <c r="HK1078" s="28"/>
      <c r="HL1078" s="28"/>
      <c r="HM1078" s="28"/>
      <c r="HN1078" s="28"/>
      <c r="HO1078" s="28"/>
      <c r="HP1078" s="28"/>
      <c r="HQ1078" s="28"/>
      <c r="HR1078" s="28"/>
      <c r="HS1078" s="28"/>
      <c r="HT1078" s="28"/>
      <c r="HU1078" s="28"/>
      <c r="HV1078" s="28"/>
      <c r="HW1078" s="28"/>
      <c r="HX1078" s="28"/>
      <c r="HY1078" s="28"/>
      <c r="HZ1078" s="28"/>
      <c r="IA1078" s="28"/>
      <c r="IB1078" s="28"/>
      <c r="IC1078" s="28"/>
      <c r="ID1078" s="28"/>
      <c r="IE1078" s="28"/>
      <c r="IF1078" s="28"/>
      <c r="IG1078" s="28"/>
      <c r="IH1078" s="28"/>
      <c r="II1078" s="28"/>
      <c r="IJ1078" s="28"/>
      <c r="IK1078" s="28"/>
      <c r="IL1078" s="28"/>
      <c r="IM1078" s="28"/>
      <c r="IN1078" s="28"/>
      <c r="IO1078" s="28"/>
      <c r="IP1078" s="28"/>
      <c r="IQ1078" s="28"/>
      <c r="IR1078" s="28"/>
    </row>
    <row r="1079" spans="2:252" x14ac:dyDescent="0.25">
      <c r="B1079" s="28"/>
      <c r="C1079" s="28"/>
      <c r="D1079" s="28"/>
      <c r="E1079" s="28"/>
      <c r="F1079" s="28"/>
      <c r="G1079" s="28"/>
      <c r="H1079" s="28"/>
      <c r="K1079" s="28"/>
      <c r="L1079" s="28"/>
      <c r="M1079" s="28"/>
      <c r="N1079" s="28"/>
      <c r="O1079" s="28"/>
      <c r="P1079" s="28"/>
      <c r="Q1079" s="28"/>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c r="DN1079" s="28"/>
      <c r="DO1079" s="28"/>
      <c r="DP1079" s="28"/>
      <c r="DQ1079" s="28"/>
      <c r="DR1079" s="28"/>
      <c r="DS1079" s="28"/>
      <c r="DT1079" s="28"/>
      <c r="DU1079" s="28"/>
      <c r="DV1079" s="28"/>
      <c r="DW1079" s="28"/>
      <c r="DX1079" s="28"/>
      <c r="DY1079" s="28"/>
      <c r="DZ1079" s="28"/>
      <c r="EA1079" s="28"/>
      <c r="EB1079" s="28"/>
      <c r="EC1079" s="28"/>
      <c r="ED1079" s="28"/>
      <c r="EE1079" s="28"/>
      <c r="EF1079" s="28"/>
      <c r="EG1079" s="28"/>
      <c r="EH1079" s="28"/>
      <c r="EI1079" s="28"/>
      <c r="EJ1079" s="28"/>
      <c r="EK1079" s="28"/>
      <c r="EL1079" s="28"/>
      <c r="EM1079" s="28"/>
      <c r="EN1079" s="28"/>
      <c r="EO1079" s="28"/>
      <c r="EP1079" s="28"/>
      <c r="EQ1079" s="28"/>
      <c r="ER1079" s="28"/>
      <c r="ES1079" s="28"/>
      <c r="ET1079" s="28"/>
      <c r="EU1079" s="28"/>
      <c r="EV1079" s="28"/>
      <c r="EW1079" s="28"/>
      <c r="EX1079" s="28"/>
      <c r="EY1079" s="28"/>
      <c r="EZ1079" s="28"/>
      <c r="FA1079" s="28"/>
      <c r="FB1079" s="28"/>
      <c r="FC1079" s="28"/>
      <c r="FD1079" s="28"/>
      <c r="FE1079" s="28"/>
      <c r="FF1079" s="28"/>
      <c r="FG1079" s="28"/>
      <c r="FH1079" s="28"/>
      <c r="FI1079" s="28"/>
      <c r="FJ1079" s="28"/>
      <c r="FK1079" s="28"/>
      <c r="FL1079" s="28"/>
      <c r="FM1079" s="28"/>
      <c r="FN1079" s="28"/>
      <c r="FO1079" s="28"/>
      <c r="FP1079" s="28"/>
      <c r="FQ1079" s="28"/>
      <c r="FR1079" s="28"/>
      <c r="FS1079" s="28"/>
      <c r="FT1079" s="28"/>
      <c r="FU1079" s="28"/>
      <c r="FV1079" s="28"/>
      <c r="FW1079" s="28"/>
      <c r="FX1079" s="28"/>
      <c r="FY1079" s="28"/>
      <c r="FZ1079" s="28"/>
      <c r="GA1079" s="28"/>
      <c r="GB1079" s="28"/>
      <c r="GC1079" s="28"/>
      <c r="GD1079" s="28"/>
      <c r="GE1079" s="28"/>
      <c r="GF1079" s="28"/>
      <c r="GG1079" s="28"/>
      <c r="GH1079" s="28"/>
      <c r="GI1079" s="28"/>
      <c r="GJ1079" s="28"/>
      <c r="GK1079" s="28"/>
      <c r="GL1079" s="28"/>
      <c r="GM1079" s="28"/>
      <c r="GN1079" s="28"/>
      <c r="GO1079" s="28"/>
      <c r="GP1079" s="28"/>
      <c r="GQ1079" s="28"/>
      <c r="GR1079" s="28"/>
      <c r="GS1079" s="28"/>
      <c r="GT1079" s="28"/>
      <c r="GU1079" s="28"/>
      <c r="GV1079" s="28"/>
      <c r="GW1079" s="28"/>
      <c r="GX1079" s="28"/>
      <c r="GY1079" s="28"/>
      <c r="GZ1079" s="28"/>
      <c r="HA1079" s="28"/>
      <c r="HB1079" s="28"/>
      <c r="HC1079" s="28"/>
      <c r="HD1079" s="28"/>
      <c r="HE1079" s="28"/>
      <c r="HF1079" s="28"/>
      <c r="HG1079" s="28"/>
      <c r="HH1079" s="28"/>
      <c r="HI1079" s="28"/>
      <c r="HJ1079" s="28"/>
      <c r="HK1079" s="28"/>
      <c r="HL1079" s="28"/>
      <c r="HM1079" s="28"/>
      <c r="HN1079" s="28"/>
      <c r="HO1079" s="28"/>
      <c r="HP1079" s="28"/>
      <c r="HQ1079" s="28"/>
      <c r="HR1079" s="28"/>
      <c r="HS1079" s="28"/>
      <c r="HT1079" s="28"/>
      <c r="HU1079" s="28"/>
      <c r="HV1079" s="28"/>
      <c r="HW1079" s="28"/>
      <c r="HX1079" s="28"/>
      <c r="HY1079" s="28"/>
      <c r="HZ1079" s="28"/>
      <c r="IA1079" s="28"/>
      <c r="IB1079" s="28"/>
      <c r="IC1079" s="28"/>
      <c r="ID1079" s="28"/>
      <c r="IE1079" s="28"/>
      <c r="IF1079" s="28"/>
      <c r="IG1079" s="28"/>
      <c r="IH1079" s="28"/>
      <c r="II1079" s="28"/>
      <c r="IJ1079" s="28"/>
      <c r="IK1079" s="28"/>
      <c r="IL1079" s="28"/>
      <c r="IM1079" s="28"/>
      <c r="IN1079" s="28"/>
      <c r="IO1079" s="28"/>
      <c r="IP1079" s="28"/>
      <c r="IQ1079" s="28"/>
      <c r="IR1079" s="28"/>
    </row>
    <row r="1080" spans="2:252" x14ac:dyDescent="0.25">
      <c r="B1080" s="28"/>
      <c r="C1080" s="28"/>
      <c r="D1080" s="28"/>
      <c r="E1080" s="28"/>
      <c r="F1080" s="28"/>
      <c r="G1080" s="28"/>
      <c r="H1080" s="28"/>
      <c r="K1080" s="28"/>
      <c r="L1080" s="28"/>
      <c r="M1080" s="28"/>
      <c r="N1080" s="28"/>
      <c r="O1080" s="28"/>
      <c r="P1080" s="28"/>
      <c r="Q1080" s="28"/>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c r="DN1080" s="28"/>
      <c r="DO1080" s="28"/>
      <c r="DP1080" s="28"/>
      <c r="DQ1080" s="28"/>
      <c r="DR1080" s="28"/>
      <c r="DS1080" s="28"/>
      <c r="DT1080" s="28"/>
      <c r="DU1080" s="28"/>
      <c r="DV1080" s="28"/>
      <c r="DW1080" s="28"/>
      <c r="DX1080" s="28"/>
      <c r="DY1080" s="28"/>
      <c r="DZ1080" s="28"/>
      <c r="EA1080" s="28"/>
      <c r="EB1080" s="28"/>
      <c r="EC1080" s="28"/>
      <c r="ED1080" s="28"/>
      <c r="EE1080" s="28"/>
      <c r="EF1080" s="28"/>
      <c r="EG1080" s="28"/>
      <c r="EH1080" s="28"/>
      <c r="EI1080" s="28"/>
      <c r="EJ1080" s="28"/>
      <c r="EK1080" s="28"/>
      <c r="EL1080" s="28"/>
      <c r="EM1080" s="28"/>
      <c r="EN1080" s="28"/>
      <c r="EO1080" s="28"/>
      <c r="EP1080" s="28"/>
      <c r="EQ1080" s="28"/>
      <c r="ER1080" s="28"/>
      <c r="ES1080" s="28"/>
      <c r="ET1080" s="28"/>
      <c r="EU1080" s="28"/>
      <c r="EV1080" s="28"/>
      <c r="EW1080" s="28"/>
      <c r="EX1080" s="28"/>
      <c r="EY1080" s="28"/>
      <c r="EZ1080" s="28"/>
      <c r="FA1080" s="28"/>
      <c r="FB1080" s="28"/>
      <c r="FC1080" s="28"/>
      <c r="FD1080" s="28"/>
      <c r="FE1080" s="28"/>
      <c r="FF1080" s="28"/>
      <c r="FG1080" s="28"/>
      <c r="FH1080" s="28"/>
      <c r="FI1080" s="28"/>
      <c r="FJ1080" s="28"/>
      <c r="FK1080" s="28"/>
      <c r="FL1080" s="28"/>
      <c r="FM1080" s="28"/>
      <c r="FN1080" s="28"/>
      <c r="FO1080" s="28"/>
      <c r="FP1080" s="28"/>
      <c r="FQ1080" s="28"/>
      <c r="FR1080" s="28"/>
      <c r="FS1080" s="28"/>
      <c r="FT1080" s="28"/>
      <c r="FU1080" s="28"/>
      <c r="FV1080" s="28"/>
      <c r="FW1080" s="28"/>
      <c r="FX1080" s="28"/>
      <c r="FY1080" s="28"/>
      <c r="FZ1080" s="28"/>
      <c r="GA1080" s="28"/>
      <c r="GB1080" s="28"/>
      <c r="GC1080" s="28"/>
      <c r="GD1080" s="28"/>
      <c r="GE1080" s="28"/>
      <c r="GF1080" s="28"/>
      <c r="GG1080" s="28"/>
      <c r="GH1080" s="28"/>
      <c r="GI1080" s="28"/>
      <c r="GJ1080" s="28"/>
      <c r="GK1080" s="28"/>
      <c r="GL1080" s="28"/>
      <c r="GM1080" s="28"/>
      <c r="GN1080" s="28"/>
      <c r="GO1080" s="28"/>
      <c r="GP1080" s="28"/>
      <c r="GQ1080" s="28"/>
      <c r="GR1080" s="28"/>
      <c r="GS1080" s="28"/>
      <c r="GT1080" s="28"/>
      <c r="GU1080" s="28"/>
      <c r="GV1080" s="28"/>
      <c r="GW1080" s="28"/>
      <c r="GX1080" s="28"/>
      <c r="GY1080" s="28"/>
      <c r="GZ1080" s="28"/>
      <c r="HA1080" s="28"/>
      <c r="HB1080" s="28"/>
      <c r="HC1080" s="28"/>
      <c r="HD1080" s="28"/>
      <c r="HE1080" s="28"/>
      <c r="HF1080" s="28"/>
      <c r="HG1080" s="28"/>
      <c r="HH1080" s="28"/>
      <c r="HI1080" s="28"/>
      <c r="HJ1080" s="28"/>
      <c r="HK1080" s="28"/>
      <c r="HL1080" s="28"/>
      <c r="HM1080" s="28"/>
      <c r="HN1080" s="28"/>
      <c r="HO1080" s="28"/>
      <c r="HP1080" s="28"/>
      <c r="HQ1080" s="28"/>
      <c r="HR1080" s="28"/>
      <c r="HS1080" s="28"/>
      <c r="HT1080" s="28"/>
      <c r="HU1080" s="28"/>
      <c r="HV1080" s="28"/>
      <c r="HW1080" s="28"/>
      <c r="HX1080" s="28"/>
      <c r="HY1080" s="28"/>
      <c r="HZ1080" s="28"/>
      <c r="IA1080" s="28"/>
      <c r="IB1080" s="28"/>
      <c r="IC1080" s="28"/>
      <c r="ID1080" s="28"/>
      <c r="IE1080" s="28"/>
      <c r="IF1080" s="28"/>
      <c r="IG1080" s="28"/>
      <c r="IH1080" s="28"/>
      <c r="II1080" s="28"/>
      <c r="IJ1080" s="28"/>
      <c r="IK1080" s="28"/>
      <c r="IL1080" s="28"/>
      <c r="IM1080" s="28"/>
      <c r="IN1080" s="28"/>
      <c r="IO1080" s="28"/>
      <c r="IP1080" s="28"/>
      <c r="IQ1080" s="28"/>
      <c r="IR1080" s="28"/>
    </row>
    <row r="1081" spans="2:252" x14ac:dyDescent="0.25">
      <c r="B1081" s="28"/>
      <c r="C1081" s="28"/>
      <c r="D1081" s="28"/>
      <c r="E1081" s="28"/>
      <c r="F1081" s="28"/>
      <c r="G1081" s="28"/>
      <c r="H1081" s="28"/>
      <c r="K1081" s="28"/>
      <c r="L1081" s="28"/>
      <c r="M1081" s="28"/>
      <c r="N1081" s="28"/>
      <c r="O1081" s="28"/>
      <c r="P1081" s="28"/>
      <c r="Q1081" s="28"/>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c r="DN1081" s="28"/>
      <c r="DO1081" s="28"/>
      <c r="DP1081" s="28"/>
      <c r="DQ1081" s="28"/>
      <c r="DR1081" s="28"/>
      <c r="DS1081" s="28"/>
      <c r="DT1081" s="28"/>
      <c r="DU1081" s="28"/>
      <c r="DV1081" s="28"/>
      <c r="DW1081" s="28"/>
      <c r="DX1081" s="28"/>
      <c r="DY1081" s="28"/>
      <c r="DZ1081" s="28"/>
      <c r="EA1081" s="28"/>
      <c r="EB1081" s="28"/>
      <c r="EC1081" s="28"/>
      <c r="ED1081" s="28"/>
      <c r="EE1081" s="28"/>
      <c r="EF1081" s="28"/>
      <c r="EG1081" s="28"/>
      <c r="EH1081" s="28"/>
      <c r="EI1081" s="28"/>
      <c r="EJ1081" s="28"/>
      <c r="EK1081" s="28"/>
      <c r="EL1081" s="28"/>
      <c r="EM1081" s="28"/>
      <c r="EN1081" s="28"/>
      <c r="EO1081" s="28"/>
      <c r="EP1081" s="28"/>
      <c r="EQ1081" s="28"/>
      <c r="ER1081" s="28"/>
      <c r="ES1081" s="28"/>
      <c r="ET1081" s="28"/>
      <c r="EU1081" s="28"/>
      <c r="EV1081" s="28"/>
      <c r="EW1081" s="28"/>
      <c r="EX1081" s="28"/>
      <c r="EY1081" s="28"/>
      <c r="EZ1081" s="28"/>
      <c r="FA1081" s="28"/>
      <c r="FB1081" s="28"/>
      <c r="FC1081" s="28"/>
      <c r="FD1081" s="28"/>
      <c r="FE1081" s="28"/>
      <c r="FF1081" s="28"/>
      <c r="FG1081" s="28"/>
      <c r="FH1081" s="28"/>
      <c r="FI1081" s="28"/>
      <c r="FJ1081" s="28"/>
      <c r="FK1081" s="28"/>
      <c r="FL1081" s="28"/>
      <c r="FM1081" s="28"/>
      <c r="FN1081" s="28"/>
      <c r="FO1081" s="28"/>
      <c r="FP1081" s="28"/>
      <c r="FQ1081" s="28"/>
      <c r="FR1081" s="28"/>
      <c r="FS1081" s="28"/>
      <c r="FT1081" s="28"/>
      <c r="FU1081" s="28"/>
      <c r="FV1081" s="28"/>
      <c r="FW1081" s="28"/>
      <c r="FX1081" s="28"/>
      <c r="FY1081" s="28"/>
      <c r="FZ1081" s="28"/>
      <c r="GA1081" s="28"/>
      <c r="GB1081" s="28"/>
      <c r="GC1081" s="28"/>
      <c r="GD1081" s="28"/>
      <c r="GE1081" s="28"/>
      <c r="GF1081" s="28"/>
      <c r="GG1081" s="28"/>
      <c r="GH1081" s="28"/>
      <c r="GI1081" s="28"/>
      <c r="GJ1081" s="28"/>
      <c r="GK1081" s="28"/>
      <c r="GL1081" s="28"/>
      <c r="GM1081" s="28"/>
      <c r="GN1081" s="28"/>
      <c r="GO1081" s="28"/>
      <c r="GP1081" s="28"/>
      <c r="GQ1081" s="28"/>
      <c r="GR1081" s="28"/>
      <c r="GS1081" s="28"/>
      <c r="GT1081" s="28"/>
      <c r="GU1081" s="28"/>
      <c r="GV1081" s="28"/>
      <c r="GW1081" s="28"/>
      <c r="GX1081" s="28"/>
      <c r="GY1081" s="28"/>
      <c r="GZ1081" s="28"/>
      <c r="HA1081" s="28"/>
      <c r="HB1081" s="28"/>
      <c r="HC1081" s="28"/>
      <c r="HD1081" s="28"/>
      <c r="HE1081" s="28"/>
      <c r="HF1081" s="28"/>
      <c r="HG1081" s="28"/>
      <c r="HH1081" s="28"/>
      <c r="HI1081" s="28"/>
      <c r="HJ1081" s="28"/>
      <c r="HK1081" s="28"/>
      <c r="HL1081" s="28"/>
      <c r="HM1081" s="28"/>
      <c r="HN1081" s="28"/>
      <c r="HO1081" s="28"/>
      <c r="HP1081" s="28"/>
      <c r="HQ1081" s="28"/>
      <c r="HR1081" s="28"/>
      <c r="HS1081" s="28"/>
      <c r="HT1081" s="28"/>
      <c r="HU1081" s="28"/>
      <c r="HV1081" s="28"/>
      <c r="HW1081" s="28"/>
      <c r="HX1081" s="28"/>
      <c r="HY1081" s="28"/>
      <c r="HZ1081" s="28"/>
      <c r="IA1081" s="28"/>
      <c r="IB1081" s="28"/>
      <c r="IC1081" s="28"/>
      <c r="ID1081" s="28"/>
      <c r="IE1081" s="28"/>
      <c r="IF1081" s="28"/>
      <c r="IG1081" s="28"/>
      <c r="IH1081" s="28"/>
      <c r="II1081" s="28"/>
      <c r="IJ1081" s="28"/>
      <c r="IK1081" s="28"/>
      <c r="IL1081" s="28"/>
      <c r="IM1081" s="28"/>
      <c r="IN1081" s="28"/>
      <c r="IO1081" s="28"/>
      <c r="IP1081" s="28"/>
      <c r="IQ1081" s="28"/>
      <c r="IR1081" s="28"/>
    </row>
    <row r="1082" spans="2:252" x14ac:dyDescent="0.25">
      <c r="B1082" s="28"/>
      <c r="C1082" s="28"/>
      <c r="D1082" s="28"/>
      <c r="E1082" s="28"/>
      <c r="F1082" s="28"/>
      <c r="G1082" s="28"/>
      <c r="H1082" s="28"/>
      <c r="K1082" s="28"/>
      <c r="L1082" s="28"/>
      <c r="M1082" s="28"/>
      <c r="N1082" s="28"/>
      <c r="O1082" s="28"/>
      <c r="P1082" s="28"/>
      <c r="Q1082" s="28"/>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c r="DN1082" s="28"/>
      <c r="DO1082" s="28"/>
      <c r="DP1082" s="28"/>
      <c r="DQ1082" s="28"/>
      <c r="DR1082" s="28"/>
      <c r="DS1082" s="28"/>
      <c r="DT1082" s="28"/>
      <c r="DU1082" s="28"/>
      <c r="DV1082" s="28"/>
      <c r="DW1082" s="28"/>
      <c r="DX1082" s="28"/>
      <c r="DY1082" s="28"/>
      <c r="DZ1082" s="28"/>
      <c r="EA1082" s="28"/>
      <c r="EB1082" s="28"/>
      <c r="EC1082" s="28"/>
      <c r="ED1082" s="28"/>
      <c r="EE1082" s="28"/>
      <c r="EF1082" s="28"/>
      <c r="EG1082" s="28"/>
      <c r="EH1082" s="28"/>
      <c r="EI1082" s="28"/>
      <c r="EJ1082" s="28"/>
      <c r="EK1082" s="28"/>
      <c r="EL1082" s="28"/>
      <c r="EM1082" s="28"/>
      <c r="EN1082" s="28"/>
      <c r="EO1082" s="28"/>
      <c r="EP1082" s="28"/>
      <c r="EQ1082" s="28"/>
      <c r="ER1082" s="28"/>
      <c r="ES1082" s="28"/>
      <c r="ET1082" s="28"/>
      <c r="EU1082" s="28"/>
      <c r="EV1082" s="28"/>
      <c r="EW1082" s="28"/>
      <c r="EX1082" s="28"/>
      <c r="EY1082" s="28"/>
      <c r="EZ1082" s="28"/>
      <c r="FA1082" s="28"/>
      <c r="FB1082" s="28"/>
      <c r="FC1082" s="28"/>
      <c r="FD1082" s="28"/>
      <c r="FE1082" s="28"/>
      <c r="FF1082" s="28"/>
      <c r="FG1082" s="28"/>
      <c r="FH1082" s="28"/>
      <c r="FI1082" s="28"/>
      <c r="FJ1082" s="28"/>
      <c r="FK1082" s="28"/>
      <c r="FL1082" s="28"/>
      <c r="FM1082" s="28"/>
      <c r="FN1082" s="28"/>
      <c r="FO1082" s="28"/>
      <c r="FP1082" s="28"/>
      <c r="FQ1082" s="28"/>
      <c r="FR1082" s="28"/>
      <c r="FS1082" s="28"/>
      <c r="FT1082" s="28"/>
      <c r="FU1082" s="28"/>
      <c r="FV1082" s="28"/>
      <c r="FW1082" s="28"/>
      <c r="FX1082" s="28"/>
      <c r="FY1082" s="28"/>
      <c r="FZ1082" s="28"/>
      <c r="GA1082" s="28"/>
      <c r="GB1082" s="28"/>
      <c r="GC1082" s="28"/>
      <c r="GD1082" s="28"/>
      <c r="GE1082" s="28"/>
      <c r="GF1082" s="28"/>
      <c r="GG1082" s="28"/>
      <c r="GH1082" s="28"/>
      <c r="GI1082" s="28"/>
      <c r="GJ1082" s="28"/>
      <c r="GK1082" s="28"/>
      <c r="GL1082" s="28"/>
      <c r="GM1082" s="28"/>
      <c r="GN1082" s="28"/>
      <c r="GO1082" s="28"/>
      <c r="GP1082" s="28"/>
      <c r="GQ1082" s="28"/>
      <c r="GR1082" s="28"/>
      <c r="GS1082" s="28"/>
      <c r="GT1082" s="28"/>
      <c r="GU1082" s="28"/>
      <c r="GV1082" s="28"/>
      <c r="GW1082" s="28"/>
      <c r="GX1082" s="28"/>
      <c r="GY1082" s="28"/>
      <c r="GZ1082" s="28"/>
      <c r="HA1082" s="28"/>
      <c r="HB1082" s="28"/>
      <c r="HC1082" s="28"/>
      <c r="HD1082" s="28"/>
      <c r="HE1082" s="28"/>
      <c r="HF1082" s="28"/>
      <c r="HG1082" s="28"/>
      <c r="HH1082" s="28"/>
      <c r="HI1082" s="28"/>
      <c r="HJ1082" s="28"/>
      <c r="HK1082" s="28"/>
      <c r="HL1082" s="28"/>
      <c r="HM1082" s="28"/>
      <c r="HN1082" s="28"/>
      <c r="HO1082" s="28"/>
      <c r="HP1082" s="28"/>
      <c r="HQ1082" s="28"/>
      <c r="HR1082" s="28"/>
      <c r="HS1082" s="28"/>
      <c r="HT1082" s="28"/>
      <c r="HU1082" s="28"/>
      <c r="HV1082" s="28"/>
      <c r="HW1082" s="28"/>
      <c r="HX1082" s="28"/>
      <c r="HY1082" s="28"/>
      <c r="HZ1082" s="28"/>
      <c r="IA1082" s="28"/>
      <c r="IB1082" s="28"/>
      <c r="IC1082" s="28"/>
      <c r="ID1082" s="28"/>
      <c r="IE1082" s="28"/>
      <c r="IF1082" s="28"/>
      <c r="IG1082" s="28"/>
      <c r="IH1082" s="28"/>
      <c r="II1082" s="28"/>
      <c r="IJ1082" s="28"/>
      <c r="IK1082" s="28"/>
      <c r="IL1082" s="28"/>
      <c r="IM1082" s="28"/>
      <c r="IN1082" s="28"/>
      <c r="IO1082" s="28"/>
      <c r="IP1082" s="28"/>
      <c r="IQ1082" s="28"/>
      <c r="IR1082" s="28"/>
    </row>
    <row r="1083" spans="2:252" x14ac:dyDescent="0.25">
      <c r="B1083" s="28"/>
      <c r="C1083" s="28"/>
      <c r="D1083" s="28"/>
      <c r="E1083" s="28"/>
      <c r="F1083" s="28"/>
      <c r="G1083" s="28"/>
      <c r="H1083" s="28"/>
      <c r="K1083" s="28"/>
      <c r="L1083" s="28"/>
      <c r="M1083" s="28"/>
      <c r="N1083" s="28"/>
      <c r="O1083" s="28"/>
      <c r="P1083" s="28"/>
      <c r="Q1083" s="28"/>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c r="DN1083" s="28"/>
      <c r="DO1083" s="28"/>
      <c r="DP1083" s="28"/>
      <c r="DQ1083" s="28"/>
      <c r="DR1083" s="28"/>
      <c r="DS1083" s="28"/>
      <c r="DT1083" s="28"/>
      <c r="DU1083" s="28"/>
      <c r="DV1083" s="28"/>
      <c r="DW1083" s="28"/>
      <c r="DX1083" s="28"/>
      <c r="DY1083" s="28"/>
      <c r="DZ1083" s="28"/>
      <c r="EA1083" s="28"/>
      <c r="EB1083" s="28"/>
      <c r="EC1083" s="28"/>
      <c r="ED1083" s="28"/>
      <c r="EE1083" s="28"/>
      <c r="EF1083" s="28"/>
      <c r="EG1083" s="28"/>
      <c r="EH1083" s="28"/>
      <c r="EI1083" s="28"/>
      <c r="EJ1083" s="28"/>
      <c r="EK1083" s="28"/>
      <c r="EL1083" s="28"/>
      <c r="EM1083" s="28"/>
      <c r="EN1083" s="28"/>
      <c r="EO1083" s="28"/>
      <c r="EP1083" s="28"/>
      <c r="EQ1083" s="28"/>
      <c r="ER1083" s="28"/>
      <c r="ES1083" s="28"/>
      <c r="ET1083" s="28"/>
      <c r="EU1083" s="28"/>
      <c r="EV1083" s="28"/>
      <c r="EW1083" s="28"/>
      <c r="EX1083" s="28"/>
      <c r="EY1083" s="28"/>
      <c r="EZ1083" s="28"/>
      <c r="FA1083" s="28"/>
      <c r="FB1083" s="28"/>
      <c r="FC1083" s="28"/>
      <c r="FD1083" s="28"/>
      <c r="FE1083" s="28"/>
      <c r="FF1083" s="28"/>
      <c r="FG1083" s="28"/>
      <c r="FH1083" s="28"/>
      <c r="FI1083" s="28"/>
      <c r="FJ1083" s="28"/>
      <c r="FK1083" s="28"/>
      <c r="FL1083" s="28"/>
      <c r="FM1083" s="28"/>
      <c r="FN1083" s="28"/>
      <c r="FO1083" s="28"/>
      <c r="FP1083" s="28"/>
      <c r="FQ1083" s="28"/>
      <c r="FR1083" s="28"/>
      <c r="FS1083" s="28"/>
      <c r="FT1083" s="28"/>
      <c r="FU1083" s="28"/>
      <c r="FV1083" s="28"/>
      <c r="FW1083" s="28"/>
      <c r="FX1083" s="28"/>
      <c r="FY1083" s="28"/>
      <c r="FZ1083" s="28"/>
      <c r="GA1083" s="28"/>
      <c r="GB1083" s="28"/>
      <c r="GC1083" s="28"/>
      <c r="GD1083" s="28"/>
      <c r="GE1083" s="28"/>
      <c r="GF1083" s="28"/>
      <c r="GG1083" s="28"/>
      <c r="GH1083" s="28"/>
      <c r="GI1083" s="28"/>
      <c r="GJ1083" s="28"/>
      <c r="GK1083" s="28"/>
      <c r="GL1083" s="28"/>
      <c r="GM1083" s="28"/>
      <c r="GN1083" s="28"/>
      <c r="GO1083" s="28"/>
      <c r="GP1083" s="28"/>
      <c r="GQ1083" s="28"/>
      <c r="GR1083" s="28"/>
      <c r="GS1083" s="28"/>
      <c r="GT1083" s="28"/>
      <c r="GU1083" s="28"/>
      <c r="GV1083" s="28"/>
      <c r="GW1083" s="28"/>
      <c r="GX1083" s="28"/>
      <c r="GY1083" s="28"/>
      <c r="GZ1083" s="28"/>
      <c r="HA1083" s="28"/>
      <c r="HB1083" s="28"/>
      <c r="HC1083" s="28"/>
      <c r="HD1083" s="28"/>
      <c r="HE1083" s="28"/>
      <c r="HF1083" s="28"/>
      <c r="HG1083" s="28"/>
      <c r="HH1083" s="28"/>
      <c r="HI1083" s="28"/>
      <c r="HJ1083" s="28"/>
      <c r="HK1083" s="28"/>
      <c r="HL1083" s="28"/>
      <c r="HM1083" s="28"/>
      <c r="HN1083" s="28"/>
      <c r="HO1083" s="28"/>
      <c r="HP1083" s="28"/>
      <c r="HQ1083" s="28"/>
      <c r="HR1083" s="28"/>
      <c r="HS1083" s="28"/>
      <c r="HT1083" s="28"/>
      <c r="HU1083" s="28"/>
      <c r="HV1083" s="28"/>
      <c r="HW1083" s="28"/>
      <c r="HX1083" s="28"/>
      <c r="HY1083" s="28"/>
      <c r="HZ1083" s="28"/>
      <c r="IA1083" s="28"/>
      <c r="IB1083" s="28"/>
      <c r="IC1083" s="28"/>
      <c r="ID1083" s="28"/>
      <c r="IE1083" s="28"/>
      <c r="IF1083" s="28"/>
      <c r="IG1083" s="28"/>
      <c r="IH1083" s="28"/>
      <c r="II1083" s="28"/>
      <c r="IJ1083" s="28"/>
      <c r="IK1083" s="28"/>
      <c r="IL1083" s="28"/>
      <c r="IM1083" s="28"/>
      <c r="IN1083" s="28"/>
      <c r="IO1083" s="28"/>
      <c r="IP1083" s="28"/>
      <c r="IQ1083" s="28"/>
      <c r="IR1083" s="28"/>
    </row>
    <row r="1084" spans="2:252" x14ac:dyDescent="0.25">
      <c r="B1084" s="28"/>
      <c r="C1084" s="28"/>
      <c r="D1084" s="28"/>
      <c r="E1084" s="28"/>
      <c r="F1084" s="28"/>
      <c r="G1084" s="28"/>
      <c r="H1084" s="28"/>
      <c r="K1084" s="28"/>
      <c r="L1084" s="28"/>
      <c r="M1084" s="28"/>
      <c r="N1084" s="28"/>
      <c r="O1084" s="28"/>
      <c r="P1084" s="28"/>
      <c r="Q1084" s="28"/>
      <c r="R1084" s="28"/>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c r="DN1084" s="28"/>
      <c r="DO1084" s="28"/>
      <c r="DP1084" s="28"/>
      <c r="DQ1084" s="28"/>
      <c r="DR1084" s="28"/>
      <c r="DS1084" s="28"/>
      <c r="DT1084" s="28"/>
      <c r="DU1084" s="28"/>
      <c r="DV1084" s="28"/>
      <c r="DW1084" s="28"/>
      <c r="DX1084" s="28"/>
      <c r="DY1084" s="28"/>
      <c r="DZ1084" s="28"/>
      <c r="EA1084" s="28"/>
      <c r="EB1084" s="28"/>
      <c r="EC1084" s="28"/>
      <c r="ED1084" s="28"/>
      <c r="EE1084" s="28"/>
      <c r="EF1084" s="28"/>
      <c r="EG1084" s="28"/>
      <c r="EH1084" s="28"/>
      <c r="EI1084" s="28"/>
      <c r="EJ1084" s="28"/>
      <c r="EK1084" s="28"/>
      <c r="EL1084" s="28"/>
      <c r="EM1084" s="28"/>
      <c r="EN1084" s="28"/>
      <c r="EO1084" s="28"/>
      <c r="EP1084" s="28"/>
      <c r="EQ1084" s="28"/>
      <c r="ER1084" s="28"/>
      <c r="ES1084" s="28"/>
      <c r="ET1084" s="28"/>
      <c r="EU1084" s="28"/>
      <c r="EV1084" s="28"/>
      <c r="EW1084" s="28"/>
      <c r="EX1084" s="28"/>
      <c r="EY1084" s="28"/>
      <c r="EZ1084" s="28"/>
      <c r="FA1084" s="28"/>
      <c r="FB1084" s="28"/>
      <c r="FC1084" s="28"/>
      <c r="FD1084" s="28"/>
      <c r="FE1084" s="28"/>
      <c r="FF1084" s="28"/>
      <c r="FG1084" s="28"/>
      <c r="FH1084" s="28"/>
      <c r="FI1084" s="28"/>
      <c r="FJ1084" s="28"/>
      <c r="FK1084" s="28"/>
      <c r="FL1084" s="28"/>
      <c r="FM1084" s="28"/>
      <c r="FN1084" s="28"/>
      <c r="FO1084" s="28"/>
      <c r="FP1084" s="28"/>
      <c r="FQ1084" s="28"/>
      <c r="FR1084" s="28"/>
      <c r="FS1084" s="28"/>
      <c r="FT1084" s="28"/>
      <c r="FU1084" s="28"/>
      <c r="FV1084" s="28"/>
      <c r="FW1084" s="28"/>
      <c r="FX1084" s="28"/>
      <c r="FY1084" s="28"/>
      <c r="FZ1084" s="28"/>
      <c r="GA1084" s="28"/>
      <c r="GB1084" s="28"/>
      <c r="GC1084" s="28"/>
      <c r="GD1084" s="28"/>
      <c r="GE1084" s="28"/>
      <c r="GF1084" s="28"/>
      <c r="GG1084" s="28"/>
      <c r="GH1084" s="28"/>
      <c r="GI1084" s="28"/>
      <c r="GJ1084" s="28"/>
      <c r="GK1084" s="28"/>
      <c r="GL1084" s="28"/>
      <c r="GM1084" s="28"/>
      <c r="GN1084" s="28"/>
      <c r="GO1084" s="28"/>
      <c r="GP1084" s="28"/>
      <c r="GQ1084" s="28"/>
      <c r="GR1084" s="28"/>
      <c r="GS1084" s="28"/>
      <c r="GT1084" s="28"/>
      <c r="GU1084" s="28"/>
      <c r="GV1084" s="28"/>
      <c r="GW1084" s="28"/>
      <c r="GX1084" s="28"/>
      <c r="GY1084" s="28"/>
      <c r="GZ1084" s="28"/>
      <c r="HA1084" s="28"/>
      <c r="HB1084" s="28"/>
      <c r="HC1084" s="28"/>
      <c r="HD1084" s="28"/>
      <c r="HE1084" s="28"/>
      <c r="HF1084" s="28"/>
      <c r="HG1084" s="28"/>
      <c r="HH1084" s="28"/>
      <c r="HI1084" s="28"/>
      <c r="HJ1084" s="28"/>
      <c r="HK1084" s="28"/>
      <c r="HL1084" s="28"/>
      <c r="HM1084" s="28"/>
      <c r="HN1084" s="28"/>
      <c r="HO1084" s="28"/>
      <c r="HP1084" s="28"/>
      <c r="HQ1084" s="28"/>
      <c r="HR1084" s="28"/>
      <c r="HS1084" s="28"/>
      <c r="HT1084" s="28"/>
      <c r="HU1084" s="28"/>
      <c r="HV1084" s="28"/>
      <c r="HW1084" s="28"/>
      <c r="HX1084" s="28"/>
      <c r="HY1084" s="28"/>
      <c r="HZ1084" s="28"/>
      <c r="IA1084" s="28"/>
      <c r="IB1084" s="28"/>
      <c r="IC1084" s="28"/>
      <c r="ID1084" s="28"/>
      <c r="IE1084" s="28"/>
      <c r="IF1084" s="28"/>
      <c r="IG1084" s="28"/>
      <c r="IH1084" s="28"/>
      <c r="II1084" s="28"/>
      <c r="IJ1084" s="28"/>
      <c r="IK1084" s="28"/>
      <c r="IL1084" s="28"/>
      <c r="IM1084" s="28"/>
      <c r="IN1084" s="28"/>
      <c r="IO1084" s="28"/>
      <c r="IP1084" s="28"/>
      <c r="IQ1084" s="28"/>
      <c r="IR1084" s="28"/>
    </row>
    <row r="1085" spans="2:252" x14ac:dyDescent="0.25">
      <c r="B1085" s="28"/>
      <c r="C1085" s="28"/>
      <c r="D1085" s="28"/>
      <c r="E1085" s="28"/>
      <c r="F1085" s="28"/>
      <c r="G1085" s="28"/>
      <c r="H1085" s="28"/>
      <c r="K1085" s="28"/>
      <c r="L1085" s="28"/>
      <c r="M1085" s="28"/>
      <c r="N1085" s="28"/>
      <c r="O1085" s="28"/>
      <c r="P1085" s="28"/>
      <c r="Q1085" s="28"/>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c r="DN1085" s="28"/>
      <c r="DO1085" s="28"/>
      <c r="DP1085" s="28"/>
      <c r="DQ1085" s="28"/>
      <c r="DR1085" s="28"/>
      <c r="DS1085" s="28"/>
      <c r="DT1085" s="28"/>
      <c r="DU1085" s="28"/>
      <c r="DV1085" s="28"/>
      <c r="DW1085" s="28"/>
      <c r="DX1085" s="28"/>
      <c r="DY1085" s="28"/>
      <c r="DZ1085" s="28"/>
      <c r="EA1085" s="28"/>
      <c r="EB1085" s="28"/>
      <c r="EC1085" s="28"/>
      <c r="ED1085" s="28"/>
      <c r="EE1085" s="28"/>
      <c r="EF1085" s="28"/>
      <c r="EG1085" s="28"/>
      <c r="EH1085" s="28"/>
      <c r="EI1085" s="28"/>
      <c r="EJ1085" s="28"/>
      <c r="EK1085" s="28"/>
      <c r="EL1085" s="28"/>
      <c r="EM1085" s="28"/>
      <c r="EN1085" s="28"/>
      <c r="EO1085" s="28"/>
      <c r="EP1085" s="28"/>
      <c r="EQ1085" s="28"/>
      <c r="ER1085" s="28"/>
      <c r="ES1085" s="28"/>
      <c r="ET1085" s="28"/>
      <c r="EU1085" s="28"/>
      <c r="EV1085" s="28"/>
      <c r="EW1085" s="28"/>
      <c r="EX1085" s="28"/>
      <c r="EY1085" s="28"/>
      <c r="EZ1085" s="28"/>
      <c r="FA1085" s="28"/>
      <c r="FB1085" s="28"/>
      <c r="FC1085" s="28"/>
      <c r="FD1085" s="28"/>
      <c r="FE1085" s="28"/>
      <c r="FF1085" s="28"/>
      <c r="FG1085" s="28"/>
      <c r="FH1085" s="28"/>
      <c r="FI1085" s="28"/>
      <c r="FJ1085" s="28"/>
      <c r="FK1085" s="28"/>
      <c r="FL1085" s="28"/>
      <c r="FM1085" s="28"/>
      <c r="FN1085" s="28"/>
      <c r="FO1085" s="28"/>
      <c r="FP1085" s="28"/>
      <c r="FQ1085" s="28"/>
      <c r="FR1085" s="28"/>
      <c r="FS1085" s="28"/>
      <c r="FT1085" s="28"/>
      <c r="FU1085" s="28"/>
      <c r="FV1085" s="28"/>
      <c r="FW1085" s="28"/>
      <c r="FX1085" s="28"/>
      <c r="FY1085" s="28"/>
      <c r="FZ1085" s="28"/>
      <c r="GA1085" s="28"/>
      <c r="GB1085" s="28"/>
      <c r="GC1085" s="28"/>
      <c r="GD1085" s="28"/>
      <c r="GE1085" s="28"/>
      <c r="GF1085" s="28"/>
      <c r="GG1085" s="28"/>
      <c r="GH1085" s="28"/>
      <c r="GI1085" s="28"/>
      <c r="GJ1085" s="28"/>
      <c r="GK1085" s="28"/>
      <c r="GL1085" s="28"/>
      <c r="GM1085" s="28"/>
      <c r="GN1085" s="28"/>
      <c r="GO1085" s="28"/>
      <c r="GP1085" s="28"/>
      <c r="GQ1085" s="28"/>
      <c r="GR1085" s="28"/>
      <c r="GS1085" s="28"/>
      <c r="GT1085" s="28"/>
      <c r="GU1085" s="28"/>
      <c r="GV1085" s="28"/>
      <c r="GW1085" s="28"/>
      <c r="GX1085" s="28"/>
      <c r="GY1085" s="28"/>
      <c r="GZ1085" s="28"/>
      <c r="HA1085" s="28"/>
      <c r="HB1085" s="28"/>
      <c r="HC1085" s="28"/>
      <c r="HD1085" s="28"/>
      <c r="HE1085" s="28"/>
      <c r="HF1085" s="28"/>
      <c r="HG1085" s="28"/>
      <c r="HH1085" s="28"/>
      <c r="HI1085" s="28"/>
      <c r="HJ1085" s="28"/>
      <c r="HK1085" s="28"/>
      <c r="HL1085" s="28"/>
      <c r="HM1085" s="28"/>
      <c r="HN1085" s="28"/>
      <c r="HO1085" s="28"/>
      <c r="HP1085" s="28"/>
      <c r="HQ1085" s="28"/>
      <c r="HR1085" s="28"/>
      <c r="HS1085" s="28"/>
      <c r="HT1085" s="28"/>
      <c r="HU1085" s="28"/>
      <c r="HV1085" s="28"/>
      <c r="HW1085" s="28"/>
      <c r="HX1085" s="28"/>
      <c r="HY1085" s="28"/>
      <c r="HZ1085" s="28"/>
      <c r="IA1085" s="28"/>
      <c r="IB1085" s="28"/>
      <c r="IC1085" s="28"/>
      <c r="ID1085" s="28"/>
      <c r="IE1085" s="28"/>
      <c r="IF1085" s="28"/>
      <c r="IG1085" s="28"/>
      <c r="IH1085" s="28"/>
      <c r="II1085" s="28"/>
      <c r="IJ1085" s="28"/>
      <c r="IK1085" s="28"/>
      <c r="IL1085" s="28"/>
      <c r="IM1085" s="28"/>
      <c r="IN1085" s="28"/>
      <c r="IO1085" s="28"/>
      <c r="IP1085" s="28"/>
      <c r="IQ1085" s="28"/>
      <c r="IR1085" s="28"/>
    </row>
    <row r="1086" spans="2:252" x14ac:dyDescent="0.25">
      <c r="B1086" s="28"/>
      <c r="C1086" s="28"/>
      <c r="D1086" s="28"/>
      <c r="E1086" s="28"/>
      <c r="F1086" s="28"/>
      <c r="G1086" s="28"/>
      <c r="H1086" s="28"/>
      <c r="K1086" s="28"/>
      <c r="L1086" s="28"/>
      <c r="M1086" s="28"/>
      <c r="N1086" s="28"/>
      <c r="O1086" s="28"/>
      <c r="P1086" s="28"/>
      <c r="Q1086" s="28"/>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c r="DN1086" s="28"/>
      <c r="DO1086" s="28"/>
      <c r="DP1086" s="28"/>
      <c r="DQ1086" s="28"/>
      <c r="DR1086" s="28"/>
      <c r="DS1086" s="28"/>
      <c r="DT1086" s="28"/>
      <c r="DU1086" s="28"/>
      <c r="DV1086" s="28"/>
      <c r="DW1086" s="28"/>
      <c r="DX1086" s="28"/>
      <c r="DY1086" s="28"/>
      <c r="DZ1086" s="28"/>
      <c r="EA1086" s="28"/>
      <c r="EB1086" s="28"/>
      <c r="EC1086" s="28"/>
      <c r="ED1086" s="28"/>
      <c r="EE1086" s="28"/>
      <c r="EF1086" s="28"/>
      <c r="EG1086" s="28"/>
      <c r="EH1086" s="28"/>
      <c r="EI1086" s="28"/>
      <c r="EJ1086" s="28"/>
      <c r="EK1086" s="28"/>
      <c r="EL1086" s="28"/>
      <c r="EM1086" s="28"/>
      <c r="EN1086" s="28"/>
      <c r="EO1086" s="28"/>
      <c r="EP1086" s="28"/>
      <c r="EQ1086" s="28"/>
      <c r="ER1086" s="28"/>
      <c r="ES1086" s="28"/>
      <c r="ET1086" s="28"/>
      <c r="EU1086" s="28"/>
      <c r="EV1086" s="28"/>
      <c r="EW1086" s="28"/>
      <c r="EX1086" s="28"/>
      <c r="EY1086" s="28"/>
      <c r="EZ1086" s="28"/>
      <c r="FA1086" s="28"/>
      <c r="FB1086" s="28"/>
      <c r="FC1086" s="28"/>
      <c r="FD1086" s="28"/>
      <c r="FE1086" s="28"/>
      <c r="FF1086" s="28"/>
      <c r="FG1086" s="28"/>
      <c r="FH1086" s="28"/>
      <c r="FI1086" s="28"/>
      <c r="FJ1086" s="28"/>
      <c r="FK1086" s="28"/>
      <c r="FL1086" s="28"/>
      <c r="FM1086" s="28"/>
      <c r="FN1086" s="28"/>
      <c r="FO1086" s="28"/>
      <c r="FP1086" s="28"/>
      <c r="FQ1086" s="28"/>
      <c r="FR1086" s="28"/>
      <c r="FS1086" s="28"/>
      <c r="FT1086" s="28"/>
      <c r="FU1086" s="28"/>
      <c r="FV1086" s="28"/>
      <c r="FW1086" s="28"/>
      <c r="FX1086" s="28"/>
      <c r="FY1086" s="28"/>
      <c r="FZ1086" s="28"/>
      <c r="GA1086" s="28"/>
      <c r="GB1086" s="28"/>
      <c r="GC1086" s="28"/>
      <c r="GD1086" s="28"/>
      <c r="GE1086" s="28"/>
      <c r="GF1086" s="28"/>
      <c r="GG1086" s="28"/>
      <c r="GH1086" s="28"/>
      <c r="GI1086" s="28"/>
      <c r="GJ1086" s="28"/>
      <c r="GK1086" s="28"/>
      <c r="GL1086" s="28"/>
      <c r="GM1086" s="28"/>
      <c r="GN1086" s="28"/>
      <c r="GO1086" s="28"/>
      <c r="GP1086" s="28"/>
      <c r="GQ1086" s="28"/>
      <c r="GR1086" s="28"/>
      <c r="GS1086" s="28"/>
      <c r="GT1086" s="28"/>
      <c r="GU1086" s="28"/>
      <c r="GV1086" s="28"/>
      <c r="GW1086" s="28"/>
      <c r="GX1086" s="28"/>
      <c r="GY1086" s="28"/>
      <c r="GZ1086" s="28"/>
      <c r="HA1086" s="28"/>
      <c r="HB1086" s="28"/>
      <c r="HC1086" s="28"/>
      <c r="HD1086" s="28"/>
      <c r="HE1086" s="28"/>
      <c r="HF1086" s="28"/>
      <c r="HG1086" s="28"/>
      <c r="HH1086" s="28"/>
      <c r="HI1086" s="28"/>
      <c r="HJ1086" s="28"/>
      <c r="HK1086" s="28"/>
      <c r="HL1086" s="28"/>
      <c r="HM1086" s="28"/>
      <c r="HN1086" s="28"/>
      <c r="HO1086" s="28"/>
      <c r="HP1086" s="28"/>
      <c r="HQ1086" s="28"/>
      <c r="HR1086" s="28"/>
      <c r="HS1086" s="28"/>
      <c r="HT1086" s="28"/>
      <c r="HU1086" s="28"/>
      <c r="HV1086" s="28"/>
      <c r="HW1086" s="28"/>
      <c r="HX1086" s="28"/>
      <c r="HY1086" s="28"/>
      <c r="HZ1086" s="28"/>
      <c r="IA1086" s="28"/>
      <c r="IB1086" s="28"/>
      <c r="IC1086" s="28"/>
      <c r="ID1086" s="28"/>
      <c r="IE1086" s="28"/>
      <c r="IF1086" s="28"/>
      <c r="IG1086" s="28"/>
      <c r="IH1086" s="28"/>
      <c r="II1086" s="28"/>
      <c r="IJ1086" s="28"/>
      <c r="IK1086" s="28"/>
      <c r="IL1086" s="28"/>
      <c r="IM1086" s="28"/>
      <c r="IN1086" s="28"/>
      <c r="IO1086" s="28"/>
      <c r="IP1086" s="28"/>
      <c r="IQ1086" s="28"/>
      <c r="IR1086" s="28"/>
    </row>
    <row r="1087" spans="2:252" x14ac:dyDescent="0.25">
      <c r="B1087" s="28"/>
      <c r="C1087" s="28"/>
      <c r="D1087" s="28"/>
      <c r="E1087" s="28"/>
      <c r="F1087" s="28"/>
      <c r="G1087" s="28"/>
      <c r="H1087" s="28"/>
      <c r="K1087" s="28"/>
      <c r="L1087" s="28"/>
      <c r="M1087" s="28"/>
      <c r="N1087" s="28"/>
      <c r="O1087" s="28"/>
      <c r="P1087" s="28"/>
      <c r="Q1087" s="28"/>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c r="DN1087" s="28"/>
      <c r="DO1087" s="28"/>
      <c r="DP1087" s="28"/>
      <c r="DQ1087" s="28"/>
      <c r="DR1087" s="28"/>
      <c r="DS1087" s="28"/>
      <c r="DT1087" s="28"/>
      <c r="DU1087" s="28"/>
      <c r="DV1087" s="28"/>
      <c r="DW1087" s="28"/>
      <c r="DX1087" s="28"/>
      <c r="DY1087" s="28"/>
      <c r="DZ1087" s="28"/>
      <c r="EA1087" s="28"/>
      <c r="EB1087" s="28"/>
      <c r="EC1087" s="28"/>
      <c r="ED1087" s="28"/>
      <c r="EE1087" s="28"/>
      <c r="EF1087" s="28"/>
      <c r="EG1087" s="28"/>
      <c r="EH1087" s="28"/>
      <c r="EI1087" s="28"/>
      <c r="EJ1087" s="28"/>
      <c r="EK1087" s="28"/>
      <c r="EL1087" s="28"/>
      <c r="EM1087" s="28"/>
      <c r="EN1087" s="28"/>
      <c r="EO1087" s="28"/>
      <c r="EP1087" s="28"/>
      <c r="EQ1087" s="28"/>
      <c r="ER1087" s="28"/>
      <c r="ES1087" s="28"/>
      <c r="ET1087" s="28"/>
      <c r="EU1087" s="28"/>
      <c r="EV1087" s="28"/>
      <c r="EW1087" s="28"/>
      <c r="EX1087" s="28"/>
      <c r="EY1087" s="28"/>
      <c r="EZ1087" s="28"/>
      <c r="FA1087" s="28"/>
      <c r="FB1087" s="28"/>
      <c r="FC1087" s="28"/>
      <c r="FD1087" s="28"/>
      <c r="FE1087" s="28"/>
      <c r="FF1087" s="28"/>
      <c r="FG1087" s="28"/>
      <c r="FH1087" s="28"/>
      <c r="FI1087" s="28"/>
      <c r="FJ1087" s="28"/>
      <c r="FK1087" s="28"/>
      <c r="FL1087" s="28"/>
      <c r="FM1087" s="28"/>
      <c r="FN1087" s="28"/>
      <c r="FO1087" s="28"/>
      <c r="FP1087" s="28"/>
      <c r="FQ1087" s="28"/>
      <c r="FR1087" s="28"/>
      <c r="FS1087" s="28"/>
      <c r="FT1087" s="28"/>
      <c r="FU1087" s="28"/>
      <c r="FV1087" s="28"/>
      <c r="FW1087" s="28"/>
      <c r="FX1087" s="28"/>
      <c r="FY1087" s="28"/>
      <c r="FZ1087" s="28"/>
      <c r="GA1087" s="28"/>
      <c r="GB1087" s="28"/>
      <c r="GC1087" s="28"/>
      <c r="GD1087" s="28"/>
      <c r="GE1087" s="28"/>
      <c r="GF1087" s="28"/>
      <c r="GG1087" s="28"/>
      <c r="GH1087" s="28"/>
      <c r="GI1087" s="28"/>
      <c r="GJ1087" s="28"/>
      <c r="GK1087" s="28"/>
      <c r="GL1087" s="28"/>
      <c r="GM1087" s="28"/>
      <c r="GN1087" s="28"/>
      <c r="GO1087" s="28"/>
      <c r="GP1087" s="28"/>
      <c r="GQ1087" s="28"/>
      <c r="GR1087" s="28"/>
      <c r="GS1087" s="28"/>
      <c r="GT1087" s="28"/>
      <c r="GU1087" s="28"/>
      <c r="GV1087" s="28"/>
      <c r="GW1087" s="28"/>
      <c r="GX1087" s="28"/>
      <c r="GY1087" s="28"/>
      <c r="GZ1087" s="28"/>
      <c r="HA1087" s="28"/>
      <c r="HB1087" s="28"/>
      <c r="HC1087" s="28"/>
      <c r="HD1087" s="28"/>
      <c r="HE1087" s="28"/>
      <c r="HF1087" s="28"/>
      <c r="HG1087" s="28"/>
      <c r="HH1087" s="28"/>
      <c r="HI1087" s="28"/>
      <c r="HJ1087" s="28"/>
      <c r="HK1087" s="28"/>
      <c r="HL1087" s="28"/>
      <c r="HM1087" s="28"/>
      <c r="HN1087" s="28"/>
      <c r="HO1087" s="28"/>
      <c r="HP1087" s="28"/>
      <c r="HQ1087" s="28"/>
      <c r="HR1087" s="28"/>
      <c r="HS1087" s="28"/>
      <c r="HT1087" s="28"/>
      <c r="HU1087" s="28"/>
      <c r="HV1087" s="28"/>
      <c r="HW1087" s="28"/>
      <c r="HX1087" s="28"/>
      <c r="HY1087" s="28"/>
      <c r="HZ1087" s="28"/>
      <c r="IA1087" s="28"/>
      <c r="IB1087" s="28"/>
      <c r="IC1087" s="28"/>
      <c r="ID1087" s="28"/>
      <c r="IE1087" s="28"/>
      <c r="IF1087" s="28"/>
      <c r="IG1087" s="28"/>
      <c r="IH1087" s="28"/>
      <c r="II1087" s="28"/>
      <c r="IJ1087" s="28"/>
      <c r="IK1087" s="28"/>
      <c r="IL1087" s="28"/>
      <c r="IM1087" s="28"/>
      <c r="IN1087" s="28"/>
      <c r="IO1087" s="28"/>
      <c r="IP1087" s="28"/>
      <c r="IQ1087" s="28"/>
      <c r="IR1087" s="28"/>
    </row>
    <row r="1088" spans="2:252" x14ac:dyDescent="0.25">
      <c r="B1088" s="28"/>
      <c r="C1088" s="28"/>
      <c r="D1088" s="28"/>
      <c r="E1088" s="28"/>
      <c r="F1088" s="28"/>
      <c r="G1088" s="28"/>
      <c r="H1088" s="28"/>
      <c r="K1088" s="28"/>
      <c r="L1088" s="28"/>
      <c r="M1088" s="28"/>
      <c r="N1088" s="28"/>
      <c r="O1088" s="28"/>
      <c r="P1088" s="28"/>
      <c r="Q1088" s="28"/>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c r="DN1088" s="28"/>
      <c r="DO1088" s="28"/>
      <c r="DP1088" s="28"/>
      <c r="DQ1088" s="28"/>
      <c r="DR1088" s="28"/>
      <c r="DS1088" s="28"/>
      <c r="DT1088" s="28"/>
      <c r="DU1088" s="28"/>
      <c r="DV1088" s="28"/>
      <c r="DW1088" s="28"/>
      <c r="DX1088" s="28"/>
      <c r="DY1088" s="28"/>
      <c r="DZ1088" s="28"/>
      <c r="EA1088" s="28"/>
      <c r="EB1088" s="28"/>
      <c r="EC1088" s="28"/>
      <c r="ED1088" s="28"/>
      <c r="EE1088" s="28"/>
      <c r="EF1088" s="28"/>
      <c r="EG1088" s="28"/>
      <c r="EH1088" s="28"/>
      <c r="EI1088" s="28"/>
      <c r="EJ1088" s="28"/>
      <c r="EK1088" s="28"/>
      <c r="EL1088" s="28"/>
      <c r="EM1088" s="28"/>
      <c r="EN1088" s="28"/>
      <c r="EO1088" s="28"/>
      <c r="EP1088" s="28"/>
      <c r="EQ1088" s="28"/>
      <c r="ER1088" s="28"/>
      <c r="ES1088" s="28"/>
      <c r="ET1088" s="28"/>
      <c r="EU1088" s="28"/>
      <c r="EV1088" s="28"/>
      <c r="EW1088" s="28"/>
      <c r="EX1088" s="28"/>
      <c r="EY1088" s="28"/>
      <c r="EZ1088" s="28"/>
      <c r="FA1088" s="28"/>
      <c r="FB1088" s="28"/>
      <c r="FC1088" s="28"/>
      <c r="FD1088" s="28"/>
      <c r="FE1088" s="28"/>
      <c r="FF1088" s="28"/>
      <c r="FG1088" s="28"/>
      <c r="FH1088" s="28"/>
      <c r="FI1088" s="28"/>
      <c r="FJ1088" s="28"/>
      <c r="FK1088" s="28"/>
      <c r="FL1088" s="28"/>
      <c r="FM1088" s="28"/>
      <c r="FN1088" s="28"/>
      <c r="FO1088" s="28"/>
      <c r="FP1088" s="28"/>
      <c r="FQ1088" s="28"/>
      <c r="FR1088" s="28"/>
      <c r="FS1088" s="28"/>
      <c r="FT1088" s="28"/>
      <c r="FU1088" s="28"/>
      <c r="FV1088" s="28"/>
      <c r="FW1088" s="28"/>
      <c r="FX1088" s="28"/>
      <c r="FY1088" s="28"/>
      <c r="FZ1088" s="28"/>
      <c r="GA1088" s="28"/>
      <c r="GB1088" s="28"/>
      <c r="GC1088" s="28"/>
      <c r="GD1088" s="28"/>
      <c r="GE1088" s="28"/>
      <c r="GF1088" s="28"/>
      <c r="GG1088" s="28"/>
      <c r="GH1088" s="28"/>
      <c r="GI1088" s="28"/>
      <c r="GJ1088" s="28"/>
      <c r="GK1088" s="28"/>
      <c r="GL1088" s="28"/>
      <c r="GM1088" s="28"/>
      <c r="GN1088" s="28"/>
      <c r="GO1088" s="28"/>
      <c r="GP1088" s="28"/>
      <c r="GQ1088" s="28"/>
      <c r="GR1088" s="28"/>
      <c r="GS1088" s="28"/>
      <c r="GT1088" s="28"/>
      <c r="GU1088" s="28"/>
      <c r="GV1088" s="28"/>
      <c r="GW1088" s="28"/>
      <c r="GX1088" s="28"/>
      <c r="GY1088" s="28"/>
      <c r="GZ1088" s="28"/>
      <c r="HA1088" s="28"/>
      <c r="HB1088" s="28"/>
      <c r="HC1088" s="28"/>
      <c r="HD1088" s="28"/>
      <c r="HE1088" s="28"/>
      <c r="HF1088" s="28"/>
      <c r="HG1088" s="28"/>
      <c r="HH1088" s="28"/>
      <c r="HI1088" s="28"/>
      <c r="HJ1088" s="28"/>
      <c r="HK1088" s="28"/>
      <c r="HL1088" s="28"/>
      <c r="HM1088" s="28"/>
      <c r="HN1088" s="28"/>
      <c r="HO1088" s="28"/>
      <c r="HP1088" s="28"/>
      <c r="HQ1088" s="28"/>
      <c r="HR1088" s="28"/>
      <c r="HS1088" s="28"/>
      <c r="HT1088" s="28"/>
      <c r="HU1088" s="28"/>
      <c r="HV1088" s="28"/>
      <c r="HW1088" s="28"/>
      <c r="HX1088" s="28"/>
      <c r="HY1088" s="28"/>
      <c r="HZ1088" s="28"/>
      <c r="IA1088" s="28"/>
      <c r="IB1088" s="28"/>
      <c r="IC1088" s="28"/>
      <c r="ID1088" s="28"/>
      <c r="IE1088" s="28"/>
      <c r="IF1088" s="28"/>
      <c r="IG1088" s="28"/>
      <c r="IH1088" s="28"/>
      <c r="II1088" s="28"/>
      <c r="IJ1088" s="28"/>
      <c r="IK1088" s="28"/>
      <c r="IL1088" s="28"/>
      <c r="IM1088" s="28"/>
      <c r="IN1088" s="28"/>
      <c r="IO1088" s="28"/>
      <c r="IP1088" s="28"/>
      <c r="IQ1088" s="28"/>
      <c r="IR1088" s="28"/>
    </row>
    <row r="1089" spans="2:252" x14ac:dyDescent="0.25">
      <c r="B1089" s="28"/>
      <c r="C1089" s="28"/>
      <c r="D1089" s="28"/>
      <c r="E1089" s="28"/>
      <c r="F1089" s="28"/>
      <c r="G1089" s="28"/>
      <c r="H1089" s="28"/>
      <c r="K1089" s="28"/>
      <c r="L1089" s="28"/>
      <c r="M1089" s="28"/>
      <c r="N1089" s="28"/>
      <c r="O1089" s="28"/>
      <c r="P1089" s="28"/>
      <c r="Q1089" s="28"/>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c r="DN1089" s="28"/>
      <c r="DO1089" s="28"/>
      <c r="DP1089" s="28"/>
      <c r="DQ1089" s="28"/>
      <c r="DR1089" s="28"/>
      <c r="DS1089" s="28"/>
      <c r="DT1089" s="28"/>
      <c r="DU1089" s="28"/>
      <c r="DV1089" s="28"/>
      <c r="DW1089" s="28"/>
      <c r="DX1089" s="28"/>
      <c r="DY1089" s="28"/>
      <c r="DZ1089" s="28"/>
      <c r="EA1089" s="28"/>
      <c r="EB1089" s="28"/>
      <c r="EC1089" s="28"/>
      <c r="ED1089" s="28"/>
      <c r="EE1089" s="28"/>
      <c r="EF1089" s="28"/>
      <c r="EG1089" s="28"/>
      <c r="EH1089" s="28"/>
      <c r="EI1089" s="28"/>
      <c r="EJ1089" s="28"/>
      <c r="EK1089" s="28"/>
      <c r="EL1089" s="28"/>
      <c r="EM1089" s="28"/>
      <c r="EN1089" s="28"/>
      <c r="EO1089" s="28"/>
      <c r="EP1089" s="28"/>
      <c r="EQ1089" s="28"/>
      <c r="ER1089" s="28"/>
      <c r="ES1089" s="28"/>
      <c r="ET1089" s="28"/>
      <c r="EU1089" s="28"/>
      <c r="EV1089" s="28"/>
      <c r="EW1089" s="28"/>
      <c r="EX1089" s="28"/>
      <c r="EY1089" s="28"/>
      <c r="EZ1089" s="28"/>
      <c r="FA1089" s="28"/>
      <c r="FB1089" s="28"/>
      <c r="FC1089" s="28"/>
      <c r="FD1089" s="28"/>
      <c r="FE1089" s="28"/>
      <c r="FF1089" s="28"/>
      <c r="FG1089" s="28"/>
      <c r="FH1089" s="28"/>
      <c r="FI1089" s="28"/>
      <c r="FJ1089" s="28"/>
      <c r="FK1089" s="28"/>
      <c r="FL1089" s="28"/>
      <c r="FM1089" s="28"/>
      <c r="FN1089" s="28"/>
      <c r="FO1089" s="28"/>
      <c r="FP1089" s="28"/>
      <c r="FQ1089" s="28"/>
      <c r="FR1089" s="28"/>
      <c r="FS1089" s="28"/>
      <c r="FT1089" s="28"/>
      <c r="FU1089" s="28"/>
      <c r="FV1089" s="28"/>
      <c r="FW1089" s="28"/>
      <c r="FX1089" s="28"/>
      <c r="FY1089" s="28"/>
      <c r="FZ1089" s="28"/>
      <c r="GA1089" s="28"/>
      <c r="GB1089" s="28"/>
      <c r="GC1089" s="28"/>
      <c r="GD1089" s="28"/>
      <c r="GE1089" s="28"/>
      <c r="GF1089" s="28"/>
      <c r="GG1089" s="28"/>
      <c r="GH1089" s="28"/>
      <c r="GI1089" s="28"/>
      <c r="GJ1089" s="28"/>
      <c r="GK1089" s="28"/>
      <c r="GL1089" s="28"/>
      <c r="GM1089" s="28"/>
      <c r="GN1089" s="28"/>
      <c r="GO1089" s="28"/>
      <c r="GP1089" s="28"/>
      <c r="GQ1089" s="28"/>
      <c r="GR1089" s="28"/>
      <c r="GS1089" s="28"/>
      <c r="GT1089" s="28"/>
      <c r="GU1089" s="28"/>
      <c r="GV1089" s="28"/>
      <c r="GW1089" s="28"/>
      <c r="GX1089" s="28"/>
      <c r="GY1089" s="28"/>
      <c r="GZ1089" s="28"/>
      <c r="HA1089" s="28"/>
      <c r="HB1089" s="28"/>
      <c r="HC1089" s="28"/>
      <c r="HD1089" s="28"/>
      <c r="HE1089" s="28"/>
      <c r="HF1089" s="28"/>
      <c r="HG1089" s="28"/>
      <c r="HH1089" s="28"/>
      <c r="HI1089" s="28"/>
      <c r="HJ1089" s="28"/>
      <c r="HK1089" s="28"/>
      <c r="HL1089" s="28"/>
      <c r="HM1089" s="28"/>
      <c r="HN1089" s="28"/>
      <c r="HO1089" s="28"/>
      <c r="HP1089" s="28"/>
      <c r="HQ1089" s="28"/>
      <c r="HR1089" s="28"/>
      <c r="HS1089" s="28"/>
      <c r="HT1089" s="28"/>
      <c r="HU1089" s="28"/>
      <c r="HV1089" s="28"/>
      <c r="HW1089" s="28"/>
      <c r="HX1089" s="28"/>
      <c r="HY1089" s="28"/>
      <c r="HZ1089" s="28"/>
      <c r="IA1089" s="28"/>
      <c r="IB1089" s="28"/>
      <c r="IC1089" s="28"/>
      <c r="ID1089" s="28"/>
      <c r="IE1089" s="28"/>
      <c r="IF1089" s="28"/>
      <c r="IG1089" s="28"/>
      <c r="IH1089" s="28"/>
      <c r="II1089" s="28"/>
      <c r="IJ1089" s="28"/>
      <c r="IK1089" s="28"/>
      <c r="IL1089" s="28"/>
      <c r="IM1089" s="28"/>
      <c r="IN1089" s="28"/>
      <c r="IO1089" s="28"/>
      <c r="IP1089" s="28"/>
      <c r="IQ1089" s="28"/>
      <c r="IR1089" s="28"/>
    </row>
    <row r="1090" spans="2:252" x14ac:dyDescent="0.25">
      <c r="B1090" s="28"/>
      <c r="C1090" s="28"/>
      <c r="D1090" s="28"/>
      <c r="E1090" s="28"/>
      <c r="F1090" s="28"/>
      <c r="G1090" s="28"/>
      <c r="H1090" s="28"/>
      <c r="K1090" s="28"/>
      <c r="L1090" s="28"/>
      <c r="M1090" s="28"/>
      <c r="N1090" s="28"/>
      <c r="O1090" s="28"/>
      <c r="P1090" s="28"/>
      <c r="Q1090" s="28"/>
      <c r="R1090" s="28"/>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c r="DN1090" s="28"/>
      <c r="DO1090" s="28"/>
      <c r="DP1090" s="28"/>
      <c r="DQ1090" s="28"/>
      <c r="DR1090" s="28"/>
      <c r="DS1090" s="28"/>
      <c r="DT1090" s="28"/>
      <c r="DU1090" s="28"/>
      <c r="DV1090" s="28"/>
      <c r="DW1090" s="28"/>
      <c r="DX1090" s="28"/>
      <c r="DY1090" s="28"/>
      <c r="DZ1090" s="28"/>
      <c r="EA1090" s="28"/>
      <c r="EB1090" s="28"/>
      <c r="EC1090" s="28"/>
      <c r="ED1090" s="28"/>
      <c r="EE1090" s="28"/>
      <c r="EF1090" s="28"/>
      <c r="EG1090" s="28"/>
      <c r="EH1090" s="28"/>
      <c r="EI1090" s="28"/>
      <c r="EJ1090" s="28"/>
      <c r="EK1090" s="28"/>
      <c r="EL1090" s="28"/>
      <c r="EM1090" s="28"/>
      <c r="EN1090" s="28"/>
      <c r="EO1090" s="28"/>
      <c r="EP1090" s="28"/>
      <c r="EQ1090" s="28"/>
      <c r="ER1090" s="28"/>
      <c r="ES1090" s="28"/>
      <c r="ET1090" s="28"/>
      <c r="EU1090" s="28"/>
      <c r="EV1090" s="28"/>
      <c r="EW1090" s="28"/>
      <c r="EX1090" s="28"/>
      <c r="EY1090" s="28"/>
      <c r="EZ1090" s="28"/>
      <c r="FA1090" s="28"/>
      <c r="FB1090" s="28"/>
      <c r="FC1090" s="28"/>
      <c r="FD1090" s="28"/>
      <c r="FE1090" s="28"/>
      <c r="FF1090" s="28"/>
      <c r="FG1090" s="28"/>
      <c r="FH1090" s="28"/>
      <c r="FI1090" s="28"/>
      <c r="FJ1090" s="28"/>
      <c r="FK1090" s="28"/>
      <c r="FL1090" s="28"/>
      <c r="FM1090" s="28"/>
      <c r="FN1090" s="28"/>
      <c r="FO1090" s="28"/>
      <c r="FP1090" s="28"/>
      <c r="FQ1090" s="28"/>
      <c r="FR1090" s="28"/>
      <c r="FS1090" s="28"/>
      <c r="FT1090" s="28"/>
      <c r="FU1090" s="28"/>
      <c r="FV1090" s="28"/>
      <c r="FW1090" s="28"/>
      <c r="FX1090" s="28"/>
      <c r="FY1090" s="28"/>
      <c r="FZ1090" s="28"/>
      <c r="GA1090" s="28"/>
      <c r="GB1090" s="28"/>
      <c r="GC1090" s="28"/>
      <c r="GD1090" s="28"/>
      <c r="GE1090" s="28"/>
      <c r="GF1090" s="28"/>
      <c r="GG1090" s="28"/>
      <c r="GH1090" s="28"/>
      <c r="GI1090" s="28"/>
      <c r="GJ1090" s="28"/>
      <c r="GK1090" s="28"/>
      <c r="GL1090" s="28"/>
      <c r="GM1090" s="28"/>
      <c r="GN1090" s="28"/>
      <c r="GO1090" s="28"/>
      <c r="GP1090" s="28"/>
      <c r="GQ1090" s="28"/>
      <c r="GR1090" s="28"/>
      <c r="GS1090" s="28"/>
      <c r="GT1090" s="28"/>
      <c r="GU1090" s="28"/>
      <c r="GV1090" s="28"/>
      <c r="GW1090" s="28"/>
      <c r="GX1090" s="28"/>
      <c r="GY1090" s="28"/>
      <c r="GZ1090" s="28"/>
      <c r="HA1090" s="28"/>
      <c r="HB1090" s="28"/>
      <c r="HC1090" s="28"/>
      <c r="HD1090" s="28"/>
      <c r="HE1090" s="28"/>
      <c r="HF1090" s="28"/>
      <c r="HG1090" s="28"/>
      <c r="HH1090" s="28"/>
      <c r="HI1090" s="28"/>
      <c r="HJ1090" s="28"/>
      <c r="HK1090" s="28"/>
      <c r="HL1090" s="28"/>
      <c r="HM1090" s="28"/>
      <c r="HN1090" s="28"/>
      <c r="HO1090" s="28"/>
      <c r="HP1090" s="28"/>
      <c r="HQ1090" s="28"/>
      <c r="HR1090" s="28"/>
      <c r="HS1090" s="28"/>
      <c r="HT1090" s="28"/>
      <c r="HU1090" s="28"/>
      <c r="HV1090" s="28"/>
      <c r="HW1090" s="28"/>
      <c r="HX1090" s="28"/>
      <c r="HY1090" s="28"/>
      <c r="HZ1090" s="28"/>
      <c r="IA1090" s="28"/>
      <c r="IB1090" s="28"/>
      <c r="IC1090" s="28"/>
      <c r="ID1090" s="28"/>
      <c r="IE1090" s="28"/>
      <c r="IF1090" s="28"/>
      <c r="IG1090" s="28"/>
      <c r="IH1090" s="28"/>
      <c r="II1090" s="28"/>
      <c r="IJ1090" s="28"/>
      <c r="IK1090" s="28"/>
      <c r="IL1090" s="28"/>
      <c r="IM1090" s="28"/>
      <c r="IN1090" s="28"/>
      <c r="IO1090" s="28"/>
      <c r="IP1090" s="28"/>
      <c r="IQ1090" s="28"/>
      <c r="IR1090" s="28"/>
    </row>
    <row r="1091" spans="2:252" x14ac:dyDescent="0.25">
      <c r="B1091" s="28"/>
      <c r="C1091" s="28"/>
      <c r="D1091" s="28"/>
      <c r="E1091" s="28"/>
      <c r="F1091" s="28"/>
      <c r="G1091" s="28"/>
      <c r="H1091" s="28"/>
      <c r="K1091" s="28"/>
      <c r="L1091" s="28"/>
      <c r="M1091" s="28"/>
      <c r="N1091" s="28"/>
      <c r="O1091" s="28"/>
      <c r="P1091" s="28"/>
      <c r="Q1091" s="28"/>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c r="DN1091" s="28"/>
      <c r="DO1091" s="28"/>
      <c r="DP1091" s="28"/>
      <c r="DQ1091" s="28"/>
      <c r="DR1091" s="28"/>
      <c r="DS1091" s="28"/>
      <c r="DT1091" s="28"/>
      <c r="DU1091" s="28"/>
      <c r="DV1091" s="28"/>
      <c r="DW1091" s="28"/>
      <c r="DX1091" s="28"/>
      <c r="DY1091" s="28"/>
      <c r="DZ1091" s="28"/>
      <c r="EA1091" s="28"/>
      <c r="EB1091" s="28"/>
      <c r="EC1091" s="28"/>
      <c r="ED1091" s="28"/>
      <c r="EE1091" s="28"/>
      <c r="EF1091" s="28"/>
      <c r="EG1091" s="28"/>
      <c r="EH1091" s="28"/>
      <c r="EI1091" s="28"/>
      <c r="EJ1091" s="28"/>
      <c r="EK1091" s="28"/>
      <c r="EL1091" s="28"/>
      <c r="EM1091" s="28"/>
      <c r="EN1091" s="28"/>
      <c r="EO1091" s="28"/>
      <c r="EP1091" s="28"/>
      <c r="EQ1091" s="28"/>
      <c r="ER1091" s="28"/>
      <c r="ES1091" s="28"/>
      <c r="ET1091" s="28"/>
      <c r="EU1091" s="28"/>
      <c r="EV1091" s="28"/>
      <c r="EW1091" s="28"/>
      <c r="EX1091" s="28"/>
      <c r="EY1091" s="28"/>
      <c r="EZ1091" s="28"/>
      <c r="FA1091" s="28"/>
      <c r="FB1091" s="28"/>
      <c r="FC1091" s="28"/>
      <c r="FD1091" s="28"/>
      <c r="FE1091" s="28"/>
      <c r="FF1091" s="28"/>
      <c r="FG1091" s="28"/>
      <c r="FH1091" s="28"/>
      <c r="FI1091" s="28"/>
      <c r="FJ1091" s="28"/>
      <c r="FK1091" s="28"/>
      <c r="FL1091" s="28"/>
      <c r="FM1091" s="28"/>
      <c r="FN1091" s="28"/>
      <c r="FO1091" s="28"/>
      <c r="FP1091" s="28"/>
      <c r="FQ1091" s="28"/>
      <c r="FR1091" s="28"/>
      <c r="FS1091" s="28"/>
      <c r="FT1091" s="28"/>
      <c r="FU1091" s="28"/>
      <c r="FV1091" s="28"/>
      <c r="FW1091" s="28"/>
      <c r="FX1091" s="28"/>
      <c r="FY1091" s="28"/>
      <c r="FZ1091" s="28"/>
      <c r="GA1091" s="28"/>
      <c r="GB1091" s="28"/>
      <c r="GC1091" s="28"/>
      <c r="GD1091" s="28"/>
      <c r="GE1091" s="28"/>
      <c r="GF1091" s="28"/>
      <c r="GG1091" s="28"/>
      <c r="GH1091" s="28"/>
      <c r="GI1091" s="28"/>
      <c r="GJ1091" s="28"/>
      <c r="GK1091" s="28"/>
      <c r="GL1091" s="28"/>
      <c r="GM1091" s="28"/>
      <c r="GN1091" s="28"/>
      <c r="GO1091" s="28"/>
      <c r="GP1091" s="28"/>
      <c r="GQ1091" s="28"/>
      <c r="GR1091" s="28"/>
      <c r="GS1091" s="28"/>
      <c r="GT1091" s="28"/>
      <c r="GU1091" s="28"/>
      <c r="GV1091" s="28"/>
      <c r="GW1091" s="28"/>
      <c r="GX1091" s="28"/>
      <c r="GY1091" s="28"/>
      <c r="GZ1091" s="28"/>
      <c r="HA1091" s="28"/>
      <c r="HB1091" s="28"/>
      <c r="HC1091" s="28"/>
      <c r="HD1091" s="28"/>
      <c r="HE1091" s="28"/>
      <c r="HF1091" s="28"/>
      <c r="HG1091" s="28"/>
      <c r="HH1091" s="28"/>
      <c r="HI1091" s="28"/>
      <c r="HJ1091" s="28"/>
      <c r="HK1091" s="28"/>
      <c r="HL1091" s="28"/>
      <c r="HM1091" s="28"/>
      <c r="HN1091" s="28"/>
      <c r="HO1091" s="28"/>
      <c r="HP1091" s="28"/>
      <c r="HQ1091" s="28"/>
      <c r="HR1091" s="28"/>
      <c r="HS1091" s="28"/>
      <c r="HT1091" s="28"/>
      <c r="HU1091" s="28"/>
      <c r="HV1091" s="28"/>
      <c r="HW1091" s="28"/>
      <c r="HX1091" s="28"/>
      <c r="HY1091" s="28"/>
      <c r="HZ1091" s="28"/>
      <c r="IA1091" s="28"/>
      <c r="IB1091" s="28"/>
      <c r="IC1091" s="28"/>
      <c r="ID1091" s="28"/>
      <c r="IE1091" s="28"/>
      <c r="IF1091" s="28"/>
      <c r="IG1091" s="28"/>
      <c r="IH1091" s="28"/>
      <c r="II1091" s="28"/>
      <c r="IJ1091" s="28"/>
      <c r="IK1091" s="28"/>
      <c r="IL1091" s="28"/>
      <c r="IM1091" s="28"/>
      <c r="IN1091" s="28"/>
      <c r="IO1091" s="28"/>
      <c r="IP1091" s="28"/>
      <c r="IQ1091" s="28"/>
      <c r="IR1091" s="28"/>
    </row>
    <row r="1092" spans="2:252" x14ac:dyDescent="0.25">
      <c r="B1092" s="28"/>
      <c r="C1092" s="28"/>
      <c r="D1092" s="28"/>
      <c r="E1092" s="28"/>
      <c r="F1092" s="28"/>
      <c r="G1092" s="28"/>
      <c r="H1092" s="28"/>
      <c r="K1092" s="28"/>
      <c r="L1092" s="28"/>
      <c r="M1092" s="28"/>
      <c r="N1092" s="28"/>
      <c r="O1092" s="28"/>
      <c r="P1092" s="28"/>
      <c r="Q1092" s="28"/>
      <c r="R1092" s="28"/>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c r="DN1092" s="28"/>
      <c r="DO1092" s="28"/>
      <c r="DP1092" s="28"/>
      <c r="DQ1092" s="28"/>
      <c r="DR1092" s="28"/>
      <c r="DS1092" s="28"/>
      <c r="DT1092" s="28"/>
      <c r="DU1092" s="28"/>
      <c r="DV1092" s="28"/>
      <c r="DW1092" s="28"/>
      <c r="DX1092" s="28"/>
      <c r="DY1092" s="28"/>
      <c r="DZ1092" s="28"/>
      <c r="EA1092" s="28"/>
      <c r="EB1092" s="28"/>
      <c r="EC1092" s="28"/>
      <c r="ED1092" s="28"/>
      <c r="EE1092" s="28"/>
      <c r="EF1092" s="28"/>
      <c r="EG1092" s="28"/>
      <c r="EH1092" s="28"/>
      <c r="EI1092" s="28"/>
      <c r="EJ1092" s="28"/>
      <c r="EK1092" s="28"/>
      <c r="EL1092" s="28"/>
      <c r="EM1092" s="28"/>
      <c r="EN1092" s="28"/>
      <c r="EO1092" s="28"/>
      <c r="EP1092" s="28"/>
      <c r="EQ1092" s="28"/>
      <c r="ER1092" s="28"/>
      <c r="ES1092" s="28"/>
      <c r="ET1092" s="28"/>
      <c r="EU1092" s="28"/>
      <c r="EV1092" s="28"/>
      <c r="EW1092" s="28"/>
      <c r="EX1092" s="28"/>
      <c r="EY1092" s="28"/>
      <c r="EZ1092" s="28"/>
      <c r="FA1092" s="28"/>
      <c r="FB1092" s="28"/>
      <c r="FC1092" s="28"/>
      <c r="FD1092" s="28"/>
      <c r="FE1092" s="28"/>
      <c r="FF1092" s="28"/>
      <c r="FG1092" s="28"/>
      <c r="FH1092" s="28"/>
      <c r="FI1092" s="28"/>
      <c r="FJ1092" s="28"/>
      <c r="FK1092" s="28"/>
      <c r="FL1092" s="28"/>
      <c r="FM1092" s="28"/>
      <c r="FN1092" s="28"/>
      <c r="FO1092" s="28"/>
      <c r="FP1092" s="28"/>
      <c r="FQ1092" s="28"/>
      <c r="FR1092" s="28"/>
      <c r="FS1092" s="28"/>
      <c r="FT1092" s="28"/>
      <c r="FU1092" s="28"/>
      <c r="FV1092" s="28"/>
      <c r="FW1092" s="28"/>
      <c r="FX1092" s="28"/>
      <c r="FY1092" s="28"/>
      <c r="FZ1092" s="28"/>
      <c r="GA1092" s="28"/>
      <c r="GB1092" s="28"/>
      <c r="GC1092" s="28"/>
      <c r="GD1092" s="28"/>
      <c r="GE1092" s="28"/>
      <c r="GF1092" s="28"/>
      <c r="GG1092" s="28"/>
      <c r="GH1092" s="28"/>
      <c r="GI1092" s="28"/>
      <c r="GJ1092" s="28"/>
      <c r="GK1092" s="28"/>
      <c r="GL1092" s="28"/>
      <c r="GM1092" s="28"/>
      <c r="GN1092" s="28"/>
      <c r="GO1092" s="28"/>
      <c r="GP1092" s="28"/>
      <c r="GQ1092" s="28"/>
      <c r="GR1092" s="28"/>
      <c r="GS1092" s="28"/>
      <c r="GT1092" s="28"/>
      <c r="GU1092" s="28"/>
      <c r="GV1092" s="28"/>
      <c r="GW1092" s="28"/>
      <c r="GX1092" s="28"/>
      <c r="GY1092" s="28"/>
      <c r="GZ1092" s="28"/>
      <c r="HA1092" s="28"/>
      <c r="HB1092" s="28"/>
      <c r="HC1092" s="28"/>
      <c r="HD1092" s="28"/>
      <c r="HE1092" s="28"/>
      <c r="HF1092" s="28"/>
      <c r="HG1092" s="28"/>
      <c r="HH1092" s="28"/>
      <c r="HI1092" s="28"/>
      <c r="HJ1092" s="28"/>
      <c r="HK1092" s="28"/>
      <c r="HL1092" s="28"/>
      <c r="HM1092" s="28"/>
      <c r="HN1092" s="28"/>
      <c r="HO1092" s="28"/>
      <c r="HP1092" s="28"/>
      <c r="HQ1092" s="28"/>
      <c r="HR1092" s="28"/>
      <c r="HS1092" s="28"/>
      <c r="HT1092" s="28"/>
      <c r="HU1092" s="28"/>
      <c r="HV1092" s="28"/>
      <c r="HW1092" s="28"/>
      <c r="HX1092" s="28"/>
      <c r="HY1092" s="28"/>
      <c r="HZ1092" s="28"/>
      <c r="IA1092" s="28"/>
      <c r="IB1092" s="28"/>
      <c r="IC1092" s="28"/>
      <c r="ID1092" s="28"/>
      <c r="IE1092" s="28"/>
      <c r="IF1092" s="28"/>
      <c r="IG1092" s="28"/>
      <c r="IH1092" s="28"/>
      <c r="II1092" s="28"/>
      <c r="IJ1092" s="28"/>
      <c r="IK1092" s="28"/>
      <c r="IL1092" s="28"/>
      <c r="IM1092" s="28"/>
      <c r="IN1092" s="28"/>
      <c r="IO1092" s="28"/>
      <c r="IP1092" s="28"/>
      <c r="IQ1092" s="28"/>
      <c r="IR1092" s="28"/>
    </row>
    <row r="1093" spans="2:252" x14ac:dyDescent="0.25">
      <c r="B1093" s="28"/>
      <c r="C1093" s="28"/>
      <c r="D1093" s="28"/>
      <c r="E1093" s="28"/>
      <c r="F1093" s="28"/>
      <c r="G1093" s="28"/>
      <c r="H1093" s="28"/>
      <c r="K1093" s="28"/>
      <c r="L1093" s="28"/>
      <c r="M1093" s="28"/>
      <c r="N1093" s="28"/>
      <c r="O1093" s="28"/>
      <c r="P1093" s="28"/>
      <c r="Q1093" s="28"/>
      <c r="R1093" s="28"/>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c r="DN1093" s="28"/>
      <c r="DO1093" s="28"/>
      <c r="DP1093" s="28"/>
      <c r="DQ1093" s="28"/>
      <c r="DR1093" s="28"/>
      <c r="DS1093" s="28"/>
      <c r="DT1093" s="28"/>
      <c r="DU1093" s="28"/>
      <c r="DV1093" s="28"/>
      <c r="DW1093" s="28"/>
      <c r="DX1093" s="28"/>
      <c r="DY1093" s="28"/>
      <c r="DZ1093" s="28"/>
      <c r="EA1093" s="28"/>
      <c r="EB1093" s="28"/>
      <c r="EC1093" s="28"/>
      <c r="ED1093" s="28"/>
      <c r="EE1093" s="28"/>
      <c r="EF1093" s="28"/>
      <c r="EG1093" s="28"/>
      <c r="EH1093" s="28"/>
      <c r="EI1093" s="28"/>
      <c r="EJ1093" s="28"/>
      <c r="EK1093" s="28"/>
      <c r="EL1093" s="28"/>
      <c r="EM1093" s="28"/>
      <c r="EN1093" s="28"/>
      <c r="EO1093" s="28"/>
      <c r="EP1093" s="28"/>
      <c r="EQ1093" s="28"/>
      <c r="ER1093" s="28"/>
      <c r="ES1093" s="28"/>
      <c r="ET1093" s="28"/>
      <c r="EU1093" s="28"/>
      <c r="EV1093" s="28"/>
      <c r="EW1093" s="28"/>
      <c r="EX1093" s="28"/>
      <c r="EY1093" s="28"/>
      <c r="EZ1093" s="28"/>
      <c r="FA1093" s="28"/>
      <c r="FB1093" s="28"/>
      <c r="FC1093" s="28"/>
      <c r="FD1093" s="28"/>
      <c r="FE1093" s="28"/>
      <c r="FF1093" s="28"/>
      <c r="FG1093" s="28"/>
      <c r="FH1093" s="28"/>
      <c r="FI1093" s="28"/>
      <c r="FJ1093" s="28"/>
      <c r="FK1093" s="28"/>
      <c r="FL1093" s="28"/>
      <c r="FM1093" s="28"/>
      <c r="FN1093" s="28"/>
      <c r="FO1093" s="28"/>
      <c r="FP1093" s="28"/>
      <c r="FQ1093" s="28"/>
      <c r="FR1093" s="28"/>
      <c r="FS1093" s="28"/>
      <c r="FT1093" s="28"/>
      <c r="FU1093" s="28"/>
      <c r="FV1093" s="28"/>
      <c r="FW1093" s="28"/>
      <c r="FX1093" s="28"/>
      <c r="FY1093" s="28"/>
      <c r="FZ1093" s="28"/>
      <c r="GA1093" s="28"/>
      <c r="GB1093" s="28"/>
      <c r="GC1093" s="28"/>
      <c r="GD1093" s="28"/>
      <c r="GE1093" s="28"/>
      <c r="GF1093" s="28"/>
      <c r="GG1093" s="28"/>
      <c r="GH1093" s="28"/>
      <c r="GI1093" s="28"/>
      <c r="GJ1093" s="28"/>
      <c r="GK1093" s="28"/>
      <c r="GL1093" s="28"/>
      <c r="GM1093" s="28"/>
      <c r="GN1093" s="28"/>
      <c r="GO1093" s="28"/>
      <c r="GP1093" s="28"/>
      <c r="GQ1093" s="28"/>
      <c r="GR1093" s="28"/>
      <c r="GS1093" s="28"/>
      <c r="GT1093" s="28"/>
      <c r="GU1093" s="28"/>
      <c r="GV1093" s="28"/>
      <c r="GW1093" s="28"/>
      <c r="GX1093" s="28"/>
      <c r="GY1093" s="28"/>
      <c r="GZ1093" s="28"/>
      <c r="HA1093" s="28"/>
      <c r="HB1093" s="28"/>
      <c r="HC1093" s="28"/>
      <c r="HD1093" s="28"/>
      <c r="HE1093" s="28"/>
      <c r="HF1093" s="28"/>
      <c r="HG1093" s="28"/>
      <c r="HH1093" s="28"/>
      <c r="HI1093" s="28"/>
      <c r="HJ1093" s="28"/>
      <c r="HK1093" s="28"/>
      <c r="HL1093" s="28"/>
      <c r="HM1093" s="28"/>
      <c r="HN1093" s="28"/>
      <c r="HO1093" s="28"/>
      <c r="HP1093" s="28"/>
      <c r="HQ1093" s="28"/>
      <c r="HR1093" s="28"/>
      <c r="HS1093" s="28"/>
      <c r="HT1093" s="28"/>
      <c r="HU1093" s="28"/>
      <c r="HV1093" s="28"/>
      <c r="HW1093" s="28"/>
      <c r="HX1093" s="28"/>
      <c r="HY1093" s="28"/>
      <c r="HZ1093" s="28"/>
      <c r="IA1093" s="28"/>
      <c r="IB1093" s="28"/>
      <c r="IC1093" s="28"/>
      <c r="ID1093" s="28"/>
      <c r="IE1093" s="28"/>
      <c r="IF1093" s="28"/>
      <c r="IG1093" s="28"/>
      <c r="IH1093" s="28"/>
      <c r="II1093" s="28"/>
      <c r="IJ1093" s="28"/>
      <c r="IK1093" s="28"/>
      <c r="IL1093" s="28"/>
      <c r="IM1093" s="28"/>
      <c r="IN1093" s="28"/>
      <c r="IO1093" s="28"/>
      <c r="IP1093" s="28"/>
      <c r="IQ1093" s="28"/>
      <c r="IR1093" s="28"/>
    </row>
    <row r="1094" spans="2:252" x14ac:dyDescent="0.25">
      <c r="B1094" s="28"/>
      <c r="C1094" s="28"/>
      <c r="D1094" s="28"/>
      <c r="E1094" s="28"/>
      <c r="F1094" s="28"/>
      <c r="G1094" s="28"/>
      <c r="H1094" s="28"/>
      <c r="K1094" s="28"/>
      <c r="L1094" s="28"/>
      <c r="M1094" s="28"/>
      <c r="N1094" s="28"/>
      <c r="O1094" s="28"/>
      <c r="P1094" s="28"/>
      <c r="Q1094" s="28"/>
      <c r="R1094" s="28"/>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c r="DN1094" s="28"/>
      <c r="DO1094" s="28"/>
      <c r="DP1094" s="28"/>
      <c r="DQ1094" s="28"/>
      <c r="DR1094" s="28"/>
      <c r="DS1094" s="28"/>
      <c r="DT1094" s="28"/>
      <c r="DU1094" s="28"/>
      <c r="DV1094" s="28"/>
      <c r="DW1094" s="28"/>
      <c r="DX1094" s="28"/>
      <c r="DY1094" s="28"/>
      <c r="DZ1094" s="28"/>
      <c r="EA1094" s="28"/>
      <c r="EB1094" s="28"/>
      <c r="EC1094" s="28"/>
      <c r="ED1094" s="28"/>
      <c r="EE1094" s="28"/>
      <c r="EF1094" s="28"/>
      <c r="EG1094" s="28"/>
      <c r="EH1094" s="28"/>
      <c r="EI1094" s="28"/>
      <c r="EJ1094" s="28"/>
      <c r="EK1094" s="28"/>
      <c r="EL1094" s="28"/>
      <c r="EM1094" s="28"/>
      <c r="EN1094" s="28"/>
      <c r="EO1094" s="28"/>
      <c r="EP1094" s="28"/>
      <c r="EQ1094" s="28"/>
      <c r="ER1094" s="28"/>
      <c r="ES1094" s="28"/>
      <c r="ET1094" s="28"/>
      <c r="EU1094" s="28"/>
      <c r="EV1094" s="28"/>
      <c r="EW1094" s="28"/>
      <c r="EX1094" s="28"/>
      <c r="EY1094" s="28"/>
      <c r="EZ1094" s="28"/>
      <c r="FA1094" s="28"/>
      <c r="FB1094" s="28"/>
      <c r="FC1094" s="28"/>
      <c r="FD1094" s="28"/>
      <c r="FE1094" s="28"/>
      <c r="FF1094" s="28"/>
      <c r="FG1094" s="28"/>
      <c r="FH1094" s="28"/>
      <c r="FI1094" s="28"/>
      <c r="FJ1094" s="28"/>
      <c r="FK1094" s="28"/>
      <c r="FL1094" s="28"/>
      <c r="FM1094" s="28"/>
      <c r="FN1094" s="28"/>
      <c r="FO1094" s="28"/>
      <c r="FP1094" s="28"/>
      <c r="FQ1094" s="28"/>
      <c r="FR1094" s="28"/>
      <c r="FS1094" s="28"/>
      <c r="FT1094" s="28"/>
      <c r="FU1094" s="28"/>
      <c r="FV1094" s="28"/>
      <c r="FW1094" s="28"/>
      <c r="FX1094" s="28"/>
      <c r="FY1094" s="28"/>
      <c r="FZ1094" s="28"/>
      <c r="GA1094" s="28"/>
      <c r="GB1094" s="28"/>
      <c r="GC1094" s="28"/>
      <c r="GD1094" s="28"/>
      <c r="GE1094" s="28"/>
      <c r="GF1094" s="28"/>
      <c r="GG1094" s="28"/>
      <c r="GH1094" s="28"/>
      <c r="GI1094" s="28"/>
      <c r="GJ1094" s="28"/>
      <c r="GK1094" s="28"/>
      <c r="GL1094" s="28"/>
      <c r="GM1094" s="28"/>
      <c r="GN1094" s="28"/>
      <c r="GO1094" s="28"/>
      <c r="GP1094" s="28"/>
      <c r="GQ1094" s="28"/>
      <c r="GR1094" s="28"/>
      <c r="GS1094" s="28"/>
      <c r="GT1094" s="28"/>
      <c r="GU1094" s="28"/>
      <c r="GV1094" s="28"/>
      <c r="GW1094" s="28"/>
      <c r="GX1094" s="28"/>
      <c r="GY1094" s="28"/>
      <c r="GZ1094" s="28"/>
      <c r="HA1094" s="28"/>
      <c r="HB1094" s="28"/>
      <c r="HC1094" s="28"/>
      <c r="HD1094" s="28"/>
      <c r="HE1094" s="28"/>
      <c r="HF1094" s="28"/>
      <c r="HG1094" s="28"/>
      <c r="HH1094" s="28"/>
      <c r="HI1094" s="28"/>
      <c r="HJ1094" s="28"/>
      <c r="HK1094" s="28"/>
      <c r="HL1094" s="28"/>
      <c r="HM1094" s="28"/>
      <c r="HN1094" s="28"/>
      <c r="HO1094" s="28"/>
      <c r="HP1094" s="28"/>
      <c r="HQ1094" s="28"/>
      <c r="HR1094" s="28"/>
      <c r="HS1094" s="28"/>
      <c r="HT1094" s="28"/>
      <c r="HU1094" s="28"/>
      <c r="HV1094" s="28"/>
      <c r="HW1094" s="28"/>
      <c r="HX1094" s="28"/>
      <c r="HY1094" s="28"/>
      <c r="HZ1094" s="28"/>
      <c r="IA1094" s="28"/>
      <c r="IB1094" s="28"/>
      <c r="IC1094" s="28"/>
      <c r="ID1094" s="28"/>
      <c r="IE1094" s="28"/>
      <c r="IF1094" s="28"/>
      <c r="IG1094" s="28"/>
      <c r="IH1094" s="28"/>
      <c r="II1094" s="28"/>
      <c r="IJ1094" s="28"/>
      <c r="IK1094" s="28"/>
      <c r="IL1094" s="28"/>
      <c r="IM1094" s="28"/>
      <c r="IN1094" s="28"/>
      <c r="IO1094" s="28"/>
      <c r="IP1094" s="28"/>
      <c r="IQ1094" s="28"/>
      <c r="IR1094" s="28"/>
    </row>
    <row r="1095" spans="2:252" x14ac:dyDescent="0.25">
      <c r="B1095" s="28"/>
      <c r="C1095" s="28"/>
      <c r="D1095" s="28"/>
      <c r="E1095" s="28"/>
      <c r="F1095" s="28"/>
      <c r="G1095" s="28"/>
      <c r="H1095" s="28"/>
      <c r="K1095" s="28"/>
      <c r="L1095" s="28"/>
      <c r="M1095" s="28"/>
      <c r="N1095" s="28"/>
      <c r="O1095" s="28"/>
      <c r="P1095" s="28"/>
      <c r="Q1095" s="28"/>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c r="DN1095" s="28"/>
      <c r="DO1095" s="28"/>
      <c r="DP1095" s="28"/>
      <c r="DQ1095" s="28"/>
      <c r="DR1095" s="28"/>
      <c r="DS1095" s="28"/>
      <c r="DT1095" s="28"/>
      <c r="DU1095" s="28"/>
      <c r="DV1095" s="28"/>
      <c r="DW1095" s="28"/>
      <c r="DX1095" s="28"/>
      <c r="DY1095" s="28"/>
      <c r="DZ1095" s="28"/>
      <c r="EA1095" s="28"/>
      <c r="EB1095" s="28"/>
      <c r="EC1095" s="28"/>
      <c r="ED1095" s="28"/>
      <c r="EE1095" s="28"/>
      <c r="EF1095" s="28"/>
      <c r="EG1095" s="28"/>
      <c r="EH1095" s="28"/>
      <c r="EI1095" s="28"/>
      <c r="EJ1095" s="28"/>
      <c r="EK1095" s="28"/>
      <c r="EL1095" s="28"/>
      <c r="EM1095" s="28"/>
      <c r="EN1095" s="28"/>
      <c r="EO1095" s="28"/>
      <c r="EP1095" s="28"/>
      <c r="EQ1095" s="28"/>
      <c r="ER1095" s="28"/>
      <c r="ES1095" s="28"/>
      <c r="ET1095" s="28"/>
      <c r="EU1095" s="28"/>
      <c r="EV1095" s="28"/>
      <c r="EW1095" s="28"/>
      <c r="EX1095" s="28"/>
      <c r="EY1095" s="28"/>
      <c r="EZ1095" s="28"/>
      <c r="FA1095" s="28"/>
      <c r="FB1095" s="28"/>
      <c r="FC1095" s="28"/>
      <c r="FD1095" s="28"/>
      <c r="FE1095" s="28"/>
      <c r="FF1095" s="28"/>
      <c r="FG1095" s="28"/>
      <c r="FH1095" s="28"/>
      <c r="FI1095" s="28"/>
      <c r="FJ1095" s="28"/>
      <c r="FK1095" s="28"/>
      <c r="FL1095" s="28"/>
      <c r="FM1095" s="28"/>
      <c r="FN1095" s="28"/>
      <c r="FO1095" s="28"/>
      <c r="FP1095" s="28"/>
      <c r="FQ1095" s="28"/>
      <c r="FR1095" s="28"/>
      <c r="FS1095" s="28"/>
      <c r="FT1095" s="28"/>
      <c r="FU1095" s="28"/>
      <c r="FV1095" s="28"/>
      <c r="FW1095" s="28"/>
      <c r="FX1095" s="28"/>
      <c r="FY1095" s="28"/>
      <c r="FZ1095" s="28"/>
      <c r="GA1095" s="28"/>
      <c r="GB1095" s="28"/>
      <c r="GC1095" s="28"/>
      <c r="GD1095" s="28"/>
      <c r="GE1095" s="28"/>
      <c r="GF1095" s="28"/>
      <c r="GG1095" s="28"/>
      <c r="GH1095" s="28"/>
      <c r="GI1095" s="28"/>
      <c r="GJ1095" s="28"/>
      <c r="GK1095" s="28"/>
      <c r="GL1095" s="28"/>
      <c r="GM1095" s="28"/>
      <c r="GN1095" s="28"/>
      <c r="GO1095" s="28"/>
      <c r="GP1095" s="28"/>
      <c r="GQ1095" s="28"/>
      <c r="GR1095" s="28"/>
      <c r="GS1095" s="28"/>
      <c r="GT1095" s="28"/>
      <c r="GU1095" s="28"/>
      <c r="GV1095" s="28"/>
      <c r="GW1095" s="28"/>
      <c r="GX1095" s="28"/>
      <c r="GY1095" s="28"/>
      <c r="GZ1095" s="28"/>
      <c r="HA1095" s="28"/>
      <c r="HB1095" s="28"/>
      <c r="HC1095" s="28"/>
      <c r="HD1095" s="28"/>
      <c r="HE1095" s="28"/>
      <c r="HF1095" s="28"/>
      <c r="HG1095" s="28"/>
      <c r="HH1095" s="28"/>
      <c r="HI1095" s="28"/>
      <c r="HJ1095" s="28"/>
      <c r="HK1095" s="28"/>
      <c r="HL1095" s="28"/>
      <c r="HM1095" s="28"/>
      <c r="HN1095" s="28"/>
      <c r="HO1095" s="28"/>
      <c r="HP1095" s="28"/>
      <c r="HQ1095" s="28"/>
      <c r="HR1095" s="28"/>
      <c r="HS1095" s="28"/>
      <c r="HT1095" s="28"/>
      <c r="HU1095" s="28"/>
      <c r="HV1095" s="28"/>
      <c r="HW1095" s="28"/>
      <c r="HX1095" s="28"/>
      <c r="HY1095" s="28"/>
      <c r="HZ1095" s="28"/>
      <c r="IA1095" s="28"/>
      <c r="IB1095" s="28"/>
      <c r="IC1095" s="28"/>
      <c r="ID1095" s="28"/>
      <c r="IE1095" s="28"/>
      <c r="IF1095" s="28"/>
      <c r="IG1095" s="28"/>
      <c r="IH1095" s="28"/>
      <c r="II1095" s="28"/>
      <c r="IJ1095" s="28"/>
      <c r="IK1095" s="28"/>
      <c r="IL1095" s="28"/>
      <c r="IM1095" s="28"/>
      <c r="IN1095" s="28"/>
      <c r="IO1095" s="28"/>
      <c r="IP1095" s="28"/>
      <c r="IQ1095" s="28"/>
      <c r="IR1095" s="28"/>
    </row>
    <row r="1096" spans="2:252" x14ac:dyDescent="0.25">
      <c r="B1096" s="28"/>
      <c r="C1096" s="28"/>
      <c r="D1096" s="28"/>
      <c r="E1096" s="28"/>
      <c r="F1096" s="28"/>
      <c r="G1096" s="28"/>
      <c r="H1096" s="28"/>
      <c r="K1096" s="28"/>
      <c r="L1096" s="28"/>
      <c r="M1096" s="28"/>
      <c r="N1096" s="28"/>
      <c r="O1096" s="28"/>
      <c r="P1096" s="28"/>
      <c r="Q1096" s="28"/>
      <c r="R1096" s="28"/>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c r="DN1096" s="28"/>
      <c r="DO1096" s="28"/>
      <c r="DP1096" s="28"/>
      <c r="DQ1096" s="28"/>
      <c r="DR1096" s="28"/>
      <c r="DS1096" s="28"/>
      <c r="DT1096" s="28"/>
      <c r="DU1096" s="28"/>
      <c r="DV1096" s="28"/>
      <c r="DW1096" s="28"/>
      <c r="DX1096" s="28"/>
      <c r="DY1096" s="28"/>
      <c r="DZ1096" s="28"/>
      <c r="EA1096" s="28"/>
      <c r="EB1096" s="28"/>
      <c r="EC1096" s="28"/>
      <c r="ED1096" s="28"/>
      <c r="EE1096" s="28"/>
      <c r="EF1096" s="28"/>
      <c r="EG1096" s="28"/>
      <c r="EH1096" s="28"/>
      <c r="EI1096" s="28"/>
      <c r="EJ1096" s="28"/>
      <c r="EK1096" s="28"/>
      <c r="EL1096" s="28"/>
      <c r="EM1096" s="28"/>
      <c r="EN1096" s="28"/>
      <c r="EO1096" s="28"/>
      <c r="EP1096" s="28"/>
      <c r="EQ1096" s="28"/>
      <c r="ER1096" s="28"/>
      <c r="ES1096" s="28"/>
      <c r="ET1096" s="28"/>
      <c r="EU1096" s="28"/>
      <c r="EV1096" s="28"/>
      <c r="EW1096" s="28"/>
      <c r="EX1096" s="28"/>
      <c r="EY1096" s="28"/>
      <c r="EZ1096" s="28"/>
      <c r="FA1096" s="28"/>
      <c r="FB1096" s="28"/>
      <c r="FC1096" s="28"/>
      <c r="FD1096" s="28"/>
      <c r="FE1096" s="28"/>
      <c r="FF1096" s="28"/>
      <c r="FG1096" s="28"/>
      <c r="FH1096" s="28"/>
      <c r="FI1096" s="28"/>
      <c r="FJ1096" s="28"/>
      <c r="FK1096" s="28"/>
      <c r="FL1096" s="28"/>
      <c r="FM1096" s="28"/>
      <c r="FN1096" s="28"/>
      <c r="FO1096" s="28"/>
      <c r="FP1096" s="28"/>
      <c r="FQ1096" s="28"/>
      <c r="FR1096" s="28"/>
      <c r="FS1096" s="28"/>
      <c r="FT1096" s="28"/>
      <c r="FU1096" s="28"/>
      <c r="FV1096" s="28"/>
      <c r="FW1096" s="28"/>
      <c r="FX1096" s="28"/>
      <c r="FY1096" s="28"/>
      <c r="FZ1096" s="28"/>
      <c r="GA1096" s="28"/>
      <c r="GB1096" s="28"/>
      <c r="GC1096" s="28"/>
      <c r="GD1096" s="28"/>
      <c r="GE1096" s="28"/>
      <c r="GF1096" s="28"/>
      <c r="GG1096" s="28"/>
      <c r="GH1096" s="28"/>
      <c r="GI1096" s="28"/>
      <c r="GJ1096" s="28"/>
      <c r="GK1096" s="28"/>
      <c r="GL1096" s="28"/>
      <c r="GM1096" s="28"/>
      <c r="GN1096" s="28"/>
      <c r="GO1096" s="28"/>
      <c r="GP1096" s="28"/>
      <c r="GQ1096" s="28"/>
      <c r="GR1096" s="28"/>
      <c r="GS1096" s="28"/>
      <c r="GT1096" s="28"/>
      <c r="GU1096" s="28"/>
      <c r="GV1096" s="28"/>
      <c r="GW1096" s="28"/>
      <c r="GX1096" s="28"/>
      <c r="GY1096" s="28"/>
      <c r="GZ1096" s="28"/>
      <c r="HA1096" s="28"/>
      <c r="HB1096" s="28"/>
      <c r="HC1096" s="28"/>
      <c r="HD1096" s="28"/>
      <c r="HE1096" s="28"/>
      <c r="HF1096" s="28"/>
      <c r="HG1096" s="28"/>
      <c r="HH1096" s="28"/>
      <c r="HI1096" s="28"/>
      <c r="HJ1096" s="28"/>
      <c r="HK1096" s="28"/>
      <c r="HL1096" s="28"/>
      <c r="HM1096" s="28"/>
      <c r="HN1096" s="28"/>
      <c r="HO1096" s="28"/>
      <c r="HP1096" s="28"/>
      <c r="HQ1096" s="28"/>
      <c r="HR1096" s="28"/>
      <c r="HS1096" s="28"/>
      <c r="HT1096" s="28"/>
      <c r="HU1096" s="28"/>
      <c r="HV1096" s="28"/>
      <c r="HW1096" s="28"/>
      <c r="HX1096" s="28"/>
      <c r="HY1096" s="28"/>
      <c r="HZ1096" s="28"/>
      <c r="IA1096" s="28"/>
      <c r="IB1096" s="28"/>
      <c r="IC1096" s="28"/>
      <c r="ID1096" s="28"/>
      <c r="IE1096" s="28"/>
      <c r="IF1096" s="28"/>
      <c r="IG1096" s="28"/>
      <c r="IH1096" s="28"/>
      <c r="II1096" s="28"/>
      <c r="IJ1096" s="28"/>
      <c r="IK1096" s="28"/>
      <c r="IL1096" s="28"/>
      <c r="IM1096" s="28"/>
      <c r="IN1096" s="28"/>
      <c r="IO1096" s="28"/>
      <c r="IP1096" s="28"/>
      <c r="IQ1096" s="28"/>
      <c r="IR1096" s="28"/>
    </row>
    <row r="1097" spans="2:252" x14ac:dyDescent="0.25">
      <c r="B1097" s="28"/>
      <c r="C1097" s="28"/>
      <c r="D1097" s="28"/>
      <c r="E1097" s="28"/>
      <c r="F1097" s="28"/>
      <c r="G1097" s="28"/>
      <c r="H1097" s="28"/>
      <c r="K1097" s="28"/>
      <c r="L1097" s="28"/>
      <c r="M1097" s="28"/>
      <c r="N1097" s="28"/>
      <c r="O1097" s="28"/>
      <c r="P1097" s="28"/>
      <c r="Q1097" s="28"/>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c r="DN1097" s="28"/>
      <c r="DO1097" s="28"/>
      <c r="DP1097" s="28"/>
      <c r="DQ1097" s="28"/>
      <c r="DR1097" s="28"/>
      <c r="DS1097" s="28"/>
      <c r="DT1097" s="28"/>
      <c r="DU1097" s="28"/>
      <c r="DV1097" s="28"/>
      <c r="DW1097" s="28"/>
      <c r="DX1097" s="28"/>
      <c r="DY1097" s="28"/>
      <c r="DZ1097" s="28"/>
      <c r="EA1097" s="28"/>
      <c r="EB1097" s="28"/>
      <c r="EC1097" s="28"/>
      <c r="ED1097" s="28"/>
      <c r="EE1097" s="28"/>
      <c r="EF1097" s="28"/>
      <c r="EG1097" s="28"/>
      <c r="EH1097" s="28"/>
      <c r="EI1097" s="28"/>
      <c r="EJ1097" s="28"/>
      <c r="EK1097" s="28"/>
      <c r="EL1097" s="28"/>
      <c r="EM1097" s="28"/>
      <c r="EN1097" s="28"/>
      <c r="EO1097" s="28"/>
      <c r="EP1097" s="28"/>
      <c r="EQ1097" s="28"/>
      <c r="ER1097" s="28"/>
      <c r="ES1097" s="28"/>
      <c r="ET1097" s="28"/>
      <c r="EU1097" s="28"/>
      <c r="EV1097" s="28"/>
      <c r="EW1097" s="28"/>
      <c r="EX1097" s="28"/>
      <c r="EY1097" s="28"/>
      <c r="EZ1097" s="28"/>
      <c r="FA1097" s="28"/>
      <c r="FB1097" s="28"/>
      <c r="FC1097" s="28"/>
      <c r="FD1097" s="28"/>
      <c r="FE1097" s="28"/>
      <c r="FF1097" s="28"/>
      <c r="FG1097" s="28"/>
      <c r="FH1097" s="28"/>
      <c r="FI1097" s="28"/>
      <c r="FJ1097" s="28"/>
      <c r="FK1097" s="28"/>
      <c r="FL1097" s="28"/>
      <c r="FM1097" s="28"/>
      <c r="FN1097" s="28"/>
      <c r="FO1097" s="28"/>
      <c r="FP1097" s="28"/>
      <c r="FQ1097" s="28"/>
      <c r="FR1097" s="28"/>
      <c r="FS1097" s="28"/>
      <c r="FT1097" s="28"/>
      <c r="FU1097" s="28"/>
      <c r="FV1097" s="28"/>
      <c r="FW1097" s="28"/>
      <c r="FX1097" s="28"/>
      <c r="FY1097" s="28"/>
      <c r="FZ1097" s="28"/>
      <c r="GA1097" s="28"/>
      <c r="GB1097" s="28"/>
      <c r="GC1097" s="28"/>
      <c r="GD1097" s="28"/>
      <c r="GE1097" s="28"/>
      <c r="GF1097" s="28"/>
      <c r="GG1097" s="28"/>
      <c r="GH1097" s="28"/>
      <c r="GI1097" s="28"/>
      <c r="GJ1097" s="28"/>
      <c r="GK1097" s="28"/>
      <c r="GL1097" s="28"/>
      <c r="GM1097" s="28"/>
      <c r="GN1097" s="28"/>
      <c r="GO1097" s="28"/>
      <c r="GP1097" s="28"/>
      <c r="GQ1097" s="28"/>
      <c r="GR1097" s="28"/>
      <c r="GS1097" s="28"/>
      <c r="GT1097" s="28"/>
      <c r="GU1097" s="28"/>
      <c r="GV1097" s="28"/>
      <c r="GW1097" s="28"/>
      <c r="GX1097" s="28"/>
      <c r="GY1097" s="28"/>
      <c r="GZ1097" s="28"/>
      <c r="HA1097" s="28"/>
      <c r="HB1097" s="28"/>
      <c r="HC1097" s="28"/>
      <c r="HD1097" s="28"/>
      <c r="HE1097" s="28"/>
      <c r="HF1097" s="28"/>
      <c r="HG1097" s="28"/>
      <c r="HH1097" s="28"/>
      <c r="HI1097" s="28"/>
      <c r="HJ1097" s="28"/>
      <c r="HK1097" s="28"/>
      <c r="HL1097" s="28"/>
      <c r="HM1097" s="28"/>
      <c r="HN1097" s="28"/>
      <c r="HO1097" s="28"/>
      <c r="HP1097" s="28"/>
      <c r="HQ1097" s="28"/>
      <c r="HR1097" s="28"/>
      <c r="HS1097" s="28"/>
      <c r="HT1097" s="28"/>
      <c r="HU1097" s="28"/>
      <c r="HV1097" s="28"/>
      <c r="HW1097" s="28"/>
      <c r="HX1097" s="28"/>
      <c r="HY1097" s="28"/>
      <c r="HZ1097" s="28"/>
      <c r="IA1097" s="28"/>
      <c r="IB1097" s="28"/>
      <c r="IC1097" s="28"/>
      <c r="ID1097" s="28"/>
      <c r="IE1097" s="28"/>
      <c r="IF1097" s="28"/>
      <c r="IG1097" s="28"/>
      <c r="IH1097" s="28"/>
      <c r="II1097" s="28"/>
      <c r="IJ1097" s="28"/>
      <c r="IK1097" s="28"/>
      <c r="IL1097" s="28"/>
      <c r="IM1097" s="28"/>
      <c r="IN1097" s="28"/>
      <c r="IO1097" s="28"/>
      <c r="IP1097" s="28"/>
      <c r="IQ1097" s="28"/>
      <c r="IR1097" s="28"/>
    </row>
    <row r="1098" spans="2:252" x14ac:dyDescent="0.25">
      <c r="B1098" s="28"/>
      <c r="C1098" s="28"/>
      <c r="D1098" s="28"/>
      <c r="E1098" s="28"/>
      <c r="F1098" s="28"/>
      <c r="G1098" s="28"/>
      <c r="H1098" s="28"/>
      <c r="K1098" s="28"/>
      <c r="L1098" s="28"/>
      <c r="M1098" s="28"/>
      <c r="N1098" s="28"/>
      <c r="O1098" s="28"/>
      <c r="P1098" s="28"/>
      <c r="Q1098" s="28"/>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c r="DN1098" s="28"/>
      <c r="DO1098" s="28"/>
      <c r="DP1098" s="28"/>
      <c r="DQ1098" s="28"/>
      <c r="DR1098" s="28"/>
      <c r="DS1098" s="28"/>
      <c r="DT1098" s="28"/>
      <c r="DU1098" s="28"/>
      <c r="DV1098" s="28"/>
      <c r="DW1098" s="28"/>
      <c r="DX1098" s="28"/>
      <c r="DY1098" s="28"/>
      <c r="DZ1098" s="28"/>
      <c r="EA1098" s="28"/>
      <c r="EB1098" s="28"/>
      <c r="EC1098" s="28"/>
      <c r="ED1098" s="28"/>
      <c r="EE1098" s="28"/>
      <c r="EF1098" s="28"/>
      <c r="EG1098" s="28"/>
      <c r="EH1098" s="28"/>
      <c r="EI1098" s="28"/>
      <c r="EJ1098" s="28"/>
      <c r="EK1098" s="28"/>
      <c r="EL1098" s="28"/>
      <c r="EM1098" s="28"/>
      <c r="EN1098" s="28"/>
      <c r="EO1098" s="28"/>
      <c r="EP1098" s="28"/>
      <c r="EQ1098" s="28"/>
      <c r="ER1098" s="28"/>
      <c r="ES1098" s="28"/>
      <c r="ET1098" s="28"/>
      <c r="EU1098" s="28"/>
      <c r="EV1098" s="28"/>
      <c r="EW1098" s="28"/>
      <c r="EX1098" s="28"/>
      <c r="EY1098" s="28"/>
      <c r="EZ1098" s="28"/>
      <c r="FA1098" s="28"/>
      <c r="FB1098" s="28"/>
      <c r="FC1098" s="28"/>
      <c r="FD1098" s="28"/>
      <c r="FE1098" s="28"/>
      <c r="FF1098" s="28"/>
      <c r="FG1098" s="28"/>
      <c r="FH1098" s="28"/>
      <c r="FI1098" s="28"/>
      <c r="FJ1098" s="28"/>
      <c r="FK1098" s="28"/>
      <c r="FL1098" s="28"/>
      <c r="FM1098" s="28"/>
      <c r="FN1098" s="28"/>
      <c r="FO1098" s="28"/>
      <c r="FP1098" s="28"/>
      <c r="FQ1098" s="28"/>
      <c r="FR1098" s="28"/>
      <c r="FS1098" s="28"/>
      <c r="FT1098" s="28"/>
      <c r="FU1098" s="28"/>
      <c r="FV1098" s="28"/>
      <c r="FW1098" s="28"/>
      <c r="FX1098" s="28"/>
      <c r="FY1098" s="28"/>
      <c r="FZ1098" s="28"/>
      <c r="GA1098" s="28"/>
      <c r="GB1098" s="28"/>
      <c r="GC1098" s="28"/>
      <c r="GD1098" s="28"/>
      <c r="GE1098" s="28"/>
      <c r="GF1098" s="28"/>
      <c r="GG1098" s="28"/>
      <c r="GH1098" s="28"/>
      <c r="GI1098" s="28"/>
      <c r="GJ1098" s="28"/>
      <c r="GK1098" s="28"/>
      <c r="GL1098" s="28"/>
      <c r="GM1098" s="28"/>
      <c r="GN1098" s="28"/>
      <c r="GO1098" s="28"/>
      <c r="GP1098" s="28"/>
      <c r="GQ1098" s="28"/>
      <c r="GR1098" s="28"/>
      <c r="GS1098" s="28"/>
      <c r="GT1098" s="28"/>
      <c r="GU1098" s="28"/>
      <c r="GV1098" s="28"/>
      <c r="GW1098" s="28"/>
      <c r="GX1098" s="28"/>
      <c r="GY1098" s="28"/>
      <c r="GZ1098" s="28"/>
      <c r="HA1098" s="28"/>
      <c r="HB1098" s="28"/>
      <c r="HC1098" s="28"/>
      <c r="HD1098" s="28"/>
      <c r="HE1098" s="28"/>
      <c r="HF1098" s="28"/>
      <c r="HG1098" s="28"/>
      <c r="HH1098" s="28"/>
      <c r="HI1098" s="28"/>
      <c r="HJ1098" s="28"/>
      <c r="HK1098" s="28"/>
      <c r="HL1098" s="28"/>
      <c r="HM1098" s="28"/>
      <c r="HN1098" s="28"/>
      <c r="HO1098" s="28"/>
      <c r="HP1098" s="28"/>
      <c r="HQ1098" s="28"/>
      <c r="HR1098" s="28"/>
      <c r="HS1098" s="28"/>
      <c r="HT1098" s="28"/>
      <c r="HU1098" s="28"/>
      <c r="HV1098" s="28"/>
      <c r="HW1098" s="28"/>
      <c r="HX1098" s="28"/>
      <c r="HY1098" s="28"/>
      <c r="HZ1098" s="28"/>
      <c r="IA1098" s="28"/>
      <c r="IB1098" s="28"/>
      <c r="IC1098" s="28"/>
      <c r="ID1098" s="28"/>
      <c r="IE1098" s="28"/>
      <c r="IF1098" s="28"/>
      <c r="IG1098" s="28"/>
      <c r="IH1098" s="28"/>
      <c r="II1098" s="28"/>
      <c r="IJ1098" s="28"/>
      <c r="IK1098" s="28"/>
      <c r="IL1098" s="28"/>
      <c r="IM1098" s="28"/>
      <c r="IN1098" s="28"/>
      <c r="IO1098" s="28"/>
      <c r="IP1098" s="28"/>
      <c r="IQ1098" s="28"/>
      <c r="IR1098" s="28"/>
    </row>
    <row r="1099" spans="2:252" x14ac:dyDescent="0.25">
      <c r="B1099" s="28"/>
      <c r="C1099" s="28"/>
      <c r="D1099" s="28"/>
      <c r="E1099" s="28"/>
      <c r="F1099" s="28"/>
      <c r="G1099" s="28"/>
      <c r="H1099" s="28"/>
      <c r="K1099" s="28"/>
      <c r="L1099" s="28"/>
      <c r="M1099" s="28"/>
      <c r="N1099" s="28"/>
      <c r="O1099" s="28"/>
      <c r="P1099" s="28"/>
      <c r="Q1099" s="28"/>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c r="DN1099" s="28"/>
      <c r="DO1099" s="28"/>
      <c r="DP1099" s="28"/>
      <c r="DQ1099" s="28"/>
      <c r="DR1099" s="28"/>
      <c r="DS1099" s="28"/>
      <c r="DT1099" s="28"/>
      <c r="DU1099" s="28"/>
      <c r="DV1099" s="28"/>
      <c r="DW1099" s="28"/>
      <c r="DX1099" s="28"/>
      <c r="DY1099" s="28"/>
      <c r="DZ1099" s="28"/>
      <c r="EA1099" s="28"/>
      <c r="EB1099" s="28"/>
      <c r="EC1099" s="28"/>
      <c r="ED1099" s="28"/>
      <c r="EE1099" s="28"/>
      <c r="EF1099" s="28"/>
      <c r="EG1099" s="28"/>
      <c r="EH1099" s="28"/>
      <c r="EI1099" s="28"/>
      <c r="EJ1099" s="28"/>
      <c r="EK1099" s="28"/>
      <c r="EL1099" s="28"/>
      <c r="EM1099" s="28"/>
      <c r="EN1099" s="28"/>
      <c r="EO1099" s="28"/>
      <c r="EP1099" s="28"/>
      <c r="EQ1099" s="28"/>
      <c r="ER1099" s="28"/>
      <c r="ES1099" s="28"/>
      <c r="ET1099" s="28"/>
      <c r="EU1099" s="28"/>
      <c r="EV1099" s="28"/>
      <c r="EW1099" s="28"/>
      <c r="EX1099" s="28"/>
      <c r="EY1099" s="28"/>
      <c r="EZ1099" s="28"/>
      <c r="FA1099" s="28"/>
      <c r="FB1099" s="28"/>
      <c r="FC1099" s="28"/>
      <c r="FD1099" s="28"/>
      <c r="FE1099" s="28"/>
      <c r="FF1099" s="28"/>
      <c r="FG1099" s="28"/>
      <c r="FH1099" s="28"/>
      <c r="FI1099" s="28"/>
      <c r="FJ1099" s="28"/>
      <c r="FK1099" s="28"/>
      <c r="FL1099" s="28"/>
      <c r="FM1099" s="28"/>
      <c r="FN1099" s="28"/>
      <c r="FO1099" s="28"/>
      <c r="FP1099" s="28"/>
      <c r="FQ1099" s="28"/>
      <c r="FR1099" s="28"/>
      <c r="FS1099" s="28"/>
      <c r="FT1099" s="28"/>
      <c r="FU1099" s="28"/>
      <c r="FV1099" s="28"/>
      <c r="FW1099" s="28"/>
      <c r="FX1099" s="28"/>
      <c r="FY1099" s="28"/>
      <c r="FZ1099" s="28"/>
      <c r="GA1099" s="28"/>
      <c r="GB1099" s="28"/>
      <c r="GC1099" s="28"/>
      <c r="GD1099" s="28"/>
      <c r="GE1099" s="28"/>
      <c r="GF1099" s="28"/>
      <c r="GG1099" s="28"/>
      <c r="GH1099" s="28"/>
      <c r="GI1099" s="28"/>
      <c r="GJ1099" s="28"/>
      <c r="GK1099" s="28"/>
      <c r="GL1099" s="28"/>
      <c r="GM1099" s="28"/>
      <c r="GN1099" s="28"/>
      <c r="GO1099" s="28"/>
      <c r="GP1099" s="28"/>
      <c r="GQ1099" s="28"/>
      <c r="GR1099" s="28"/>
      <c r="GS1099" s="28"/>
      <c r="GT1099" s="28"/>
      <c r="GU1099" s="28"/>
      <c r="GV1099" s="28"/>
      <c r="GW1099" s="28"/>
      <c r="GX1099" s="28"/>
      <c r="GY1099" s="28"/>
      <c r="GZ1099" s="28"/>
      <c r="HA1099" s="28"/>
      <c r="HB1099" s="28"/>
      <c r="HC1099" s="28"/>
      <c r="HD1099" s="28"/>
      <c r="HE1099" s="28"/>
      <c r="HF1099" s="28"/>
      <c r="HG1099" s="28"/>
      <c r="HH1099" s="28"/>
      <c r="HI1099" s="28"/>
      <c r="HJ1099" s="28"/>
      <c r="HK1099" s="28"/>
      <c r="HL1099" s="28"/>
      <c r="HM1099" s="28"/>
      <c r="HN1099" s="28"/>
      <c r="HO1099" s="28"/>
      <c r="HP1099" s="28"/>
      <c r="HQ1099" s="28"/>
      <c r="HR1099" s="28"/>
      <c r="HS1099" s="28"/>
      <c r="HT1099" s="28"/>
      <c r="HU1099" s="28"/>
      <c r="HV1099" s="28"/>
      <c r="HW1099" s="28"/>
      <c r="HX1099" s="28"/>
      <c r="HY1099" s="28"/>
      <c r="HZ1099" s="28"/>
      <c r="IA1099" s="28"/>
      <c r="IB1099" s="28"/>
      <c r="IC1099" s="28"/>
      <c r="ID1099" s="28"/>
      <c r="IE1099" s="28"/>
      <c r="IF1099" s="28"/>
      <c r="IG1099" s="28"/>
      <c r="IH1099" s="28"/>
      <c r="II1099" s="28"/>
      <c r="IJ1099" s="28"/>
      <c r="IK1099" s="28"/>
      <c r="IL1099" s="28"/>
      <c r="IM1099" s="28"/>
      <c r="IN1099" s="28"/>
      <c r="IO1099" s="28"/>
      <c r="IP1099" s="28"/>
      <c r="IQ1099" s="28"/>
      <c r="IR1099" s="28"/>
    </row>
    <row r="1100" spans="2:252" x14ac:dyDescent="0.25">
      <c r="B1100" s="28"/>
      <c r="C1100" s="28"/>
      <c r="D1100" s="28"/>
      <c r="E1100" s="28"/>
      <c r="F1100" s="28"/>
      <c r="G1100" s="28"/>
      <c r="H1100" s="28"/>
      <c r="K1100" s="28"/>
      <c r="L1100" s="28"/>
      <c r="M1100" s="28"/>
      <c r="N1100" s="28"/>
      <c r="O1100" s="28"/>
      <c r="P1100" s="28"/>
      <c r="Q1100" s="28"/>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c r="DN1100" s="28"/>
      <c r="DO1100" s="28"/>
      <c r="DP1100" s="28"/>
      <c r="DQ1100" s="28"/>
      <c r="DR1100" s="28"/>
      <c r="DS1100" s="28"/>
      <c r="DT1100" s="28"/>
      <c r="DU1100" s="28"/>
      <c r="DV1100" s="28"/>
      <c r="DW1100" s="28"/>
      <c r="DX1100" s="28"/>
      <c r="DY1100" s="28"/>
      <c r="DZ1100" s="28"/>
      <c r="EA1100" s="28"/>
      <c r="EB1100" s="28"/>
      <c r="EC1100" s="28"/>
      <c r="ED1100" s="28"/>
      <c r="EE1100" s="28"/>
      <c r="EF1100" s="28"/>
      <c r="EG1100" s="28"/>
      <c r="EH1100" s="28"/>
      <c r="EI1100" s="28"/>
      <c r="EJ1100" s="28"/>
      <c r="EK1100" s="28"/>
      <c r="EL1100" s="28"/>
      <c r="EM1100" s="28"/>
      <c r="EN1100" s="28"/>
      <c r="EO1100" s="28"/>
      <c r="EP1100" s="28"/>
      <c r="EQ1100" s="28"/>
      <c r="ER1100" s="28"/>
      <c r="ES1100" s="28"/>
      <c r="ET1100" s="28"/>
      <c r="EU1100" s="28"/>
      <c r="EV1100" s="28"/>
      <c r="EW1100" s="28"/>
      <c r="EX1100" s="28"/>
      <c r="EY1100" s="28"/>
      <c r="EZ1100" s="28"/>
      <c r="FA1100" s="28"/>
      <c r="FB1100" s="28"/>
      <c r="FC1100" s="28"/>
      <c r="FD1100" s="28"/>
      <c r="FE1100" s="28"/>
      <c r="FF1100" s="28"/>
      <c r="FG1100" s="28"/>
      <c r="FH1100" s="28"/>
      <c r="FI1100" s="28"/>
      <c r="FJ1100" s="28"/>
      <c r="FK1100" s="28"/>
      <c r="FL1100" s="28"/>
      <c r="FM1100" s="28"/>
      <c r="FN1100" s="28"/>
      <c r="FO1100" s="28"/>
      <c r="FP1100" s="28"/>
      <c r="FQ1100" s="28"/>
      <c r="FR1100" s="28"/>
      <c r="FS1100" s="28"/>
      <c r="FT1100" s="28"/>
      <c r="FU1100" s="28"/>
      <c r="FV1100" s="28"/>
      <c r="FW1100" s="28"/>
      <c r="FX1100" s="28"/>
      <c r="FY1100" s="28"/>
      <c r="FZ1100" s="28"/>
      <c r="GA1100" s="28"/>
      <c r="GB1100" s="28"/>
      <c r="GC1100" s="28"/>
      <c r="GD1100" s="28"/>
      <c r="GE1100" s="28"/>
      <c r="GF1100" s="28"/>
      <c r="GG1100" s="28"/>
      <c r="GH1100" s="28"/>
      <c r="GI1100" s="28"/>
      <c r="GJ1100" s="28"/>
      <c r="GK1100" s="28"/>
      <c r="GL1100" s="28"/>
      <c r="GM1100" s="28"/>
      <c r="GN1100" s="28"/>
      <c r="GO1100" s="28"/>
      <c r="GP1100" s="28"/>
      <c r="GQ1100" s="28"/>
      <c r="GR1100" s="28"/>
      <c r="GS1100" s="28"/>
      <c r="GT1100" s="28"/>
      <c r="GU1100" s="28"/>
      <c r="GV1100" s="28"/>
      <c r="GW1100" s="28"/>
      <c r="GX1100" s="28"/>
      <c r="GY1100" s="28"/>
      <c r="GZ1100" s="28"/>
      <c r="HA1100" s="28"/>
      <c r="HB1100" s="28"/>
      <c r="HC1100" s="28"/>
      <c r="HD1100" s="28"/>
      <c r="HE1100" s="28"/>
      <c r="HF1100" s="28"/>
      <c r="HG1100" s="28"/>
      <c r="HH1100" s="28"/>
      <c r="HI1100" s="28"/>
      <c r="HJ1100" s="28"/>
      <c r="HK1100" s="28"/>
      <c r="HL1100" s="28"/>
      <c r="HM1100" s="28"/>
      <c r="HN1100" s="28"/>
      <c r="HO1100" s="28"/>
      <c r="HP1100" s="28"/>
      <c r="HQ1100" s="28"/>
      <c r="HR1100" s="28"/>
      <c r="HS1100" s="28"/>
      <c r="HT1100" s="28"/>
      <c r="HU1100" s="28"/>
      <c r="HV1100" s="28"/>
      <c r="HW1100" s="28"/>
      <c r="HX1100" s="28"/>
      <c r="HY1100" s="28"/>
      <c r="HZ1100" s="28"/>
      <c r="IA1100" s="28"/>
      <c r="IB1100" s="28"/>
      <c r="IC1100" s="28"/>
      <c r="ID1100" s="28"/>
      <c r="IE1100" s="28"/>
      <c r="IF1100" s="28"/>
      <c r="IG1100" s="28"/>
      <c r="IH1100" s="28"/>
      <c r="II1100" s="28"/>
      <c r="IJ1100" s="28"/>
      <c r="IK1100" s="28"/>
      <c r="IL1100" s="28"/>
      <c r="IM1100" s="28"/>
      <c r="IN1100" s="28"/>
      <c r="IO1100" s="28"/>
      <c r="IP1100" s="28"/>
      <c r="IQ1100" s="28"/>
      <c r="IR1100" s="28"/>
    </row>
    <row r="1101" spans="2:252" x14ac:dyDescent="0.25">
      <c r="B1101" s="28"/>
      <c r="C1101" s="28"/>
      <c r="D1101" s="28"/>
      <c r="E1101" s="28"/>
      <c r="F1101" s="28"/>
      <c r="G1101" s="28"/>
      <c r="H1101" s="28"/>
      <c r="K1101" s="28"/>
      <c r="L1101" s="28"/>
      <c r="M1101" s="28"/>
      <c r="N1101" s="28"/>
      <c r="O1101" s="28"/>
      <c r="P1101" s="28"/>
      <c r="Q1101" s="28"/>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c r="DN1101" s="28"/>
      <c r="DO1101" s="28"/>
      <c r="DP1101" s="28"/>
      <c r="DQ1101" s="28"/>
      <c r="DR1101" s="28"/>
      <c r="DS1101" s="28"/>
      <c r="DT1101" s="28"/>
      <c r="DU1101" s="28"/>
      <c r="DV1101" s="28"/>
      <c r="DW1101" s="28"/>
      <c r="DX1101" s="28"/>
      <c r="DY1101" s="28"/>
      <c r="DZ1101" s="28"/>
      <c r="EA1101" s="28"/>
      <c r="EB1101" s="28"/>
      <c r="EC1101" s="28"/>
      <c r="ED1101" s="28"/>
      <c r="EE1101" s="28"/>
      <c r="EF1101" s="28"/>
      <c r="EG1101" s="28"/>
      <c r="EH1101" s="28"/>
      <c r="EI1101" s="28"/>
      <c r="EJ1101" s="28"/>
      <c r="EK1101" s="28"/>
      <c r="EL1101" s="28"/>
      <c r="EM1101" s="28"/>
      <c r="EN1101" s="28"/>
      <c r="EO1101" s="28"/>
      <c r="EP1101" s="28"/>
      <c r="EQ1101" s="28"/>
      <c r="ER1101" s="28"/>
      <c r="ES1101" s="28"/>
      <c r="ET1101" s="28"/>
      <c r="EU1101" s="28"/>
      <c r="EV1101" s="28"/>
      <c r="EW1101" s="28"/>
      <c r="EX1101" s="28"/>
      <c r="EY1101" s="28"/>
      <c r="EZ1101" s="28"/>
      <c r="FA1101" s="28"/>
      <c r="FB1101" s="28"/>
      <c r="FC1101" s="28"/>
      <c r="FD1101" s="28"/>
      <c r="FE1101" s="28"/>
      <c r="FF1101" s="28"/>
      <c r="FG1101" s="28"/>
      <c r="FH1101" s="28"/>
      <c r="FI1101" s="28"/>
      <c r="FJ1101" s="28"/>
      <c r="FK1101" s="28"/>
      <c r="FL1101" s="28"/>
      <c r="FM1101" s="28"/>
      <c r="FN1101" s="28"/>
      <c r="FO1101" s="28"/>
      <c r="FP1101" s="28"/>
      <c r="FQ1101" s="28"/>
      <c r="FR1101" s="28"/>
      <c r="FS1101" s="28"/>
      <c r="FT1101" s="28"/>
      <c r="FU1101" s="28"/>
      <c r="FV1101" s="28"/>
      <c r="FW1101" s="28"/>
      <c r="FX1101" s="28"/>
      <c r="FY1101" s="28"/>
      <c r="FZ1101" s="28"/>
      <c r="GA1101" s="28"/>
      <c r="GB1101" s="28"/>
      <c r="GC1101" s="28"/>
      <c r="GD1101" s="28"/>
      <c r="GE1101" s="28"/>
      <c r="GF1101" s="28"/>
      <c r="GG1101" s="28"/>
      <c r="GH1101" s="28"/>
      <c r="GI1101" s="28"/>
      <c r="GJ1101" s="28"/>
      <c r="GK1101" s="28"/>
      <c r="GL1101" s="28"/>
      <c r="GM1101" s="28"/>
      <c r="GN1101" s="28"/>
      <c r="GO1101" s="28"/>
      <c r="GP1101" s="28"/>
      <c r="GQ1101" s="28"/>
      <c r="GR1101" s="28"/>
      <c r="GS1101" s="28"/>
      <c r="GT1101" s="28"/>
      <c r="GU1101" s="28"/>
      <c r="GV1101" s="28"/>
      <c r="GW1101" s="28"/>
      <c r="GX1101" s="28"/>
      <c r="GY1101" s="28"/>
      <c r="GZ1101" s="28"/>
      <c r="HA1101" s="28"/>
      <c r="HB1101" s="28"/>
      <c r="HC1101" s="28"/>
      <c r="HD1101" s="28"/>
      <c r="HE1101" s="28"/>
      <c r="HF1101" s="28"/>
      <c r="HG1101" s="28"/>
      <c r="HH1101" s="28"/>
      <c r="HI1101" s="28"/>
      <c r="HJ1101" s="28"/>
      <c r="HK1101" s="28"/>
      <c r="HL1101" s="28"/>
      <c r="HM1101" s="28"/>
      <c r="HN1101" s="28"/>
      <c r="HO1101" s="28"/>
      <c r="HP1101" s="28"/>
      <c r="HQ1101" s="28"/>
      <c r="HR1101" s="28"/>
      <c r="HS1101" s="28"/>
      <c r="HT1101" s="28"/>
      <c r="HU1101" s="28"/>
      <c r="HV1101" s="28"/>
      <c r="HW1101" s="28"/>
      <c r="HX1101" s="28"/>
      <c r="HY1101" s="28"/>
      <c r="HZ1101" s="28"/>
      <c r="IA1101" s="28"/>
      <c r="IB1101" s="28"/>
      <c r="IC1101" s="28"/>
      <c r="ID1101" s="28"/>
      <c r="IE1101" s="28"/>
      <c r="IF1101" s="28"/>
      <c r="IG1101" s="28"/>
      <c r="IH1101" s="28"/>
      <c r="II1101" s="28"/>
      <c r="IJ1101" s="28"/>
      <c r="IK1101" s="28"/>
      <c r="IL1101" s="28"/>
      <c r="IM1101" s="28"/>
      <c r="IN1101" s="28"/>
      <c r="IO1101" s="28"/>
      <c r="IP1101" s="28"/>
      <c r="IQ1101" s="28"/>
      <c r="IR1101" s="28"/>
    </row>
    <row r="1102" spans="2:252" x14ac:dyDescent="0.25">
      <c r="B1102" s="28"/>
      <c r="C1102" s="28"/>
      <c r="D1102" s="28"/>
      <c r="E1102" s="28"/>
      <c r="F1102" s="28"/>
      <c r="G1102" s="28"/>
      <c r="H1102" s="28"/>
      <c r="K1102" s="28"/>
      <c r="L1102" s="28"/>
      <c r="M1102" s="28"/>
      <c r="N1102" s="28"/>
      <c r="O1102" s="28"/>
      <c r="P1102" s="28"/>
      <c r="Q1102" s="28"/>
      <c r="R1102" s="28"/>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c r="DN1102" s="28"/>
      <c r="DO1102" s="28"/>
      <c r="DP1102" s="28"/>
      <c r="DQ1102" s="28"/>
      <c r="DR1102" s="28"/>
      <c r="DS1102" s="28"/>
      <c r="DT1102" s="28"/>
      <c r="DU1102" s="28"/>
      <c r="DV1102" s="28"/>
      <c r="DW1102" s="28"/>
      <c r="DX1102" s="28"/>
      <c r="DY1102" s="28"/>
      <c r="DZ1102" s="28"/>
      <c r="EA1102" s="28"/>
      <c r="EB1102" s="28"/>
      <c r="EC1102" s="28"/>
      <c r="ED1102" s="28"/>
      <c r="EE1102" s="28"/>
      <c r="EF1102" s="28"/>
      <c r="EG1102" s="28"/>
      <c r="EH1102" s="28"/>
      <c r="EI1102" s="28"/>
      <c r="EJ1102" s="28"/>
      <c r="EK1102" s="28"/>
      <c r="EL1102" s="28"/>
      <c r="EM1102" s="28"/>
      <c r="EN1102" s="28"/>
      <c r="EO1102" s="28"/>
      <c r="EP1102" s="28"/>
      <c r="EQ1102" s="28"/>
      <c r="ER1102" s="28"/>
      <c r="ES1102" s="28"/>
      <c r="ET1102" s="28"/>
      <c r="EU1102" s="28"/>
      <c r="EV1102" s="28"/>
      <c r="EW1102" s="28"/>
      <c r="EX1102" s="28"/>
      <c r="EY1102" s="28"/>
      <c r="EZ1102" s="28"/>
      <c r="FA1102" s="28"/>
      <c r="FB1102" s="28"/>
      <c r="FC1102" s="28"/>
      <c r="FD1102" s="28"/>
      <c r="FE1102" s="28"/>
      <c r="FF1102" s="28"/>
      <c r="FG1102" s="28"/>
      <c r="FH1102" s="28"/>
      <c r="FI1102" s="28"/>
      <c r="FJ1102" s="28"/>
      <c r="FK1102" s="28"/>
      <c r="FL1102" s="28"/>
      <c r="FM1102" s="28"/>
      <c r="FN1102" s="28"/>
      <c r="FO1102" s="28"/>
      <c r="FP1102" s="28"/>
      <c r="FQ1102" s="28"/>
      <c r="FR1102" s="28"/>
      <c r="FS1102" s="28"/>
      <c r="FT1102" s="28"/>
      <c r="FU1102" s="28"/>
      <c r="FV1102" s="28"/>
      <c r="FW1102" s="28"/>
      <c r="FX1102" s="28"/>
      <c r="FY1102" s="28"/>
      <c r="FZ1102" s="28"/>
      <c r="GA1102" s="28"/>
      <c r="GB1102" s="28"/>
      <c r="GC1102" s="28"/>
      <c r="GD1102" s="28"/>
      <c r="GE1102" s="28"/>
      <c r="GF1102" s="28"/>
      <c r="GG1102" s="28"/>
      <c r="GH1102" s="28"/>
      <c r="GI1102" s="28"/>
      <c r="GJ1102" s="28"/>
      <c r="GK1102" s="28"/>
      <c r="GL1102" s="28"/>
      <c r="GM1102" s="28"/>
      <c r="GN1102" s="28"/>
      <c r="GO1102" s="28"/>
      <c r="GP1102" s="28"/>
      <c r="GQ1102" s="28"/>
      <c r="GR1102" s="28"/>
      <c r="GS1102" s="28"/>
      <c r="GT1102" s="28"/>
      <c r="GU1102" s="28"/>
      <c r="GV1102" s="28"/>
      <c r="GW1102" s="28"/>
      <c r="GX1102" s="28"/>
      <c r="GY1102" s="28"/>
      <c r="GZ1102" s="28"/>
      <c r="HA1102" s="28"/>
      <c r="HB1102" s="28"/>
      <c r="HC1102" s="28"/>
      <c r="HD1102" s="28"/>
      <c r="HE1102" s="28"/>
      <c r="HF1102" s="28"/>
      <c r="HG1102" s="28"/>
      <c r="HH1102" s="28"/>
      <c r="HI1102" s="28"/>
      <c r="HJ1102" s="28"/>
      <c r="HK1102" s="28"/>
      <c r="HL1102" s="28"/>
      <c r="HM1102" s="28"/>
      <c r="HN1102" s="28"/>
      <c r="HO1102" s="28"/>
      <c r="HP1102" s="28"/>
      <c r="HQ1102" s="28"/>
      <c r="HR1102" s="28"/>
      <c r="HS1102" s="28"/>
      <c r="HT1102" s="28"/>
      <c r="HU1102" s="28"/>
      <c r="HV1102" s="28"/>
      <c r="HW1102" s="28"/>
      <c r="HX1102" s="28"/>
      <c r="HY1102" s="28"/>
      <c r="HZ1102" s="28"/>
      <c r="IA1102" s="28"/>
      <c r="IB1102" s="28"/>
      <c r="IC1102" s="28"/>
      <c r="ID1102" s="28"/>
      <c r="IE1102" s="28"/>
      <c r="IF1102" s="28"/>
      <c r="IG1102" s="28"/>
      <c r="IH1102" s="28"/>
      <c r="II1102" s="28"/>
      <c r="IJ1102" s="28"/>
      <c r="IK1102" s="28"/>
      <c r="IL1102" s="28"/>
      <c r="IM1102" s="28"/>
      <c r="IN1102" s="28"/>
      <c r="IO1102" s="28"/>
      <c r="IP1102" s="28"/>
      <c r="IQ1102" s="28"/>
      <c r="IR1102" s="28"/>
    </row>
    <row r="1103" spans="2:252" x14ac:dyDescent="0.25">
      <c r="B1103" s="28"/>
      <c r="C1103" s="28"/>
      <c r="D1103" s="28"/>
      <c r="E1103" s="28"/>
      <c r="F1103" s="28"/>
      <c r="G1103" s="28"/>
      <c r="H1103" s="28"/>
      <c r="K1103" s="28"/>
      <c r="L1103" s="28"/>
      <c r="M1103" s="28"/>
      <c r="N1103" s="28"/>
      <c r="O1103" s="28"/>
      <c r="P1103" s="28"/>
      <c r="Q1103" s="28"/>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c r="DN1103" s="28"/>
      <c r="DO1103" s="28"/>
      <c r="DP1103" s="28"/>
      <c r="DQ1103" s="28"/>
      <c r="DR1103" s="28"/>
      <c r="DS1103" s="28"/>
      <c r="DT1103" s="28"/>
      <c r="DU1103" s="28"/>
      <c r="DV1103" s="28"/>
      <c r="DW1103" s="28"/>
      <c r="DX1103" s="28"/>
      <c r="DY1103" s="28"/>
      <c r="DZ1103" s="28"/>
      <c r="EA1103" s="28"/>
      <c r="EB1103" s="28"/>
      <c r="EC1103" s="28"/>
      <c r="ED1103" s="28"/>
      <c r="EE1103" s="28"/>
      <c r="EF1103" s="28"/>
      <c r="EG1103" s="28"/>
      <c r="EH1103" s="28"/>
      <c r="EI1103" s="28"/>
      <c r="EJ1103" s="28"/>
      <c r="EK1103" s="28"/>
      <c r="EL1103" s="28"/>
      <c r="EM1103" s="28"/>
      <c r="EN1103" s="28"/>
      <c r="EO1103" s="28"/>
      <c r="EP1103" s="28"/>
      <c r="EQ1103" s="28"/>
      <c r="ER1103" s="28"/>
      <c r="ES1103" s="28"/>
      <c r="ET1103" s="28"/>
      <c r="EU1103" s="28"/>
      <c r="EV1103" s="28"/>
      <c r="EW1103" s="28"/>
      <c r="EX1103" s="28"/>
      <c r="EY1103" s="28"/>
      <c r="EZ1103" s="28"/>
      <c r="FA1103" s="28"/>
      <c r="FB1103" s="28"/>
      <c r="FC1103" s="28"/>
      <c r="FD1103" s="28"/>
      <c r="FE1103" s="28"/>
      <c r="FF1103" s="28"/>
      <c r="FG1103" s="28"/>
      <c r="FH1103" s="28"/>
      <c r="FI1103" s="28"/>
      <c r="FJ1103" s="28"/>
      <c r="FK1103" s="28"/>
      <c r="FL1103" s="28"/>
      <c r="FM1103" s="28"/>
      <c r="FN1103" s="28"/>
      <c r="FO1103" s="28"/>
      <c r="FP1103" s="28"/>
      <c r="FQ1103" s="28"/>
      <c r="FR1103" s="28"/>
      <c r="FS1103" s="28"/>
      <c r="FT1103" s="28"/>
      <c r="FU1103" s="28"/>
      <c r="FV1103" s="28"/>
      <c r="FW1103" s="28"/>
      <c r="FX1103" s="28"/>
      <c r="FY1103" s="28"/>
      <c r="FZ1103" s="28"/>
      <c r="GA1103" s="28"/>
      <c r="GB1103" s="28"/>
      <c r="GC1103" s="28"/>
      <c r="GD1103" s="28"/>
      <c r="GE1103" s="28"/>
      <c r="GF1103" s="28"/>
      <c r="GG1103" s="28"/>
      <c r="GH1103" s="28"/>
      <c r="GI1103" s="28"/>
      <c r="GJ1103" s="28"/>
      <c r="GK1103" s="28"/>
      <c r="GL1103" s="28"/>
      <c r="GM1103" s="28"/>
      <c r="GN1103" s="28"/>
      <c r="GO1103" s="28"/>
      <c r="GP1103" s="28"/>
      <c r="GQ1103" s="28"/>
      <c r="GR1103" s="28"/>
      <c r="GS1103" s="28"/>
      <c r="GT1103" s="28"/>
      <c r="GU1103" s="28"/>
      <c r="GV1103" s="28"/>
      <c r="GW1103" s="28"/>
      <c r="GX1103" s="28"/>
      <c r="GY1103" s="28"/>
      <c r="GZ1103" s="28"/>
      <c r="HA1103" s="28"/>
      <c r="HB1103" s="28"/>
      <c r="HC1103" s="28"/>
      <c r="HD1103" s="28"/>
      <c r="HE1103" s="28"/>
      <c r="HF1103" s="28"/>
      <c r="HG1103" s="28"/>
      <c r="HH1103" s="28"/>
      <c r="HI1103" s="28"/>
      <c r="HJ1103" s="28"/>
      <c r="HK1103" s="28"/>
      <c r="HL1103" s="28"/>
      <c r="HM1103" s="28"/>
      <c r="HN1103" s="28"/>
      <c r="HO1103" s="28"/>
      <c r="HP1103" s="28"/>
      <c r="HQ1103" s="28"/>
      <c r="HR1103" s="28"/>
      <c r="HS1103" s="28"/>
      <c r="HT1103" s="28"/>
      <c r="HU1103" s="28"/>
      <c r="HV1103" s="28"/>
      <c r="HW1103" s="28"/>
      <c r="HX1103" s="28"/>
      <c r="HY1103" s="28"/>
      <c r="HZ1103" s="28"/>
      <c r="IA1103" s="28"/>
      <c r="IB1103" s="28"/>
      <c r="IC1103" s="28"/>
      <c r="ID1103" s="28"/>
      <c r="IE1103" s="28"/>
      <c r="IF1103" s="28"/>
      <c r="IG1103" s="28"/>
      <c r="IH1103" s="28"/>
      <c r="II1103" s="28"/>
      <c r="IJ1103" s="28"/>
      <c r="IK1103" s="28"/>
      <c r="IL1103" s="28"/>
      <c r="IM1103" s="28"/>
      <c r="IN1103" s="28"/>
      <c r="IO1103" s="28"/>
      <c r="IP1103" s="28"/>
      <c r="IQ1103" s="28"/>
      <c r="IR1103" s="28"/>
    </row>
    <row r="1104" spans="2:252" x14ac:dyDescent="0.25">
      <c r="B1104" s="28"/>
      <c r="C1104" s="28"/>
      <c r="D1104" s="28"/>
      <c r="E1104" s="28"/>
      <c r="F1104" s="28"/>
      <c r="G1104" s="28"/>
      <c r="H1104" s="28"/>
      <c r="K1104" s="28"/>
      <c r="L1104" s="28"/>
      <c r="M1104" s="28"/>
      <c r="N1104" s="28"/>
      <c r="O1104" s="28"/>
      <c r="P1104" s="28"/>
      <c r="Q1104" s="28"/>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c r="DN1104" s="28"/>
      <c r="DO1104" s="28"/>
      <c r="DP1104" s="28"/>
      <c r="DQ1104" s="28"/>
      <c r="DR1104" s="28"/>
      <c r="DS1104" s="28"/>
      <c r="DT1104" s="28"/>
      <c r="DU1104" s="28"/>
      <c r="DV1104" s="28"/>
      <c r="DW1104" s="28"/>
      <c r="DX1104" s="28"/>
      <c r="DY1104" s="28"/>
      <c r="DZ1104" s="28"/>
      <c r="EA1104" s="28"/>
      <c r="EB1104" s="28"/>
      <c r="EC1104" s="28"/>
      <c r="ED1104" s="28"/>
      <c r="EE1104" s="28"/>
      <c r="EF1104" s="28"/>
      <c r="EG1104" s="28"/>
      <c r="EH1104" s="28"/>
      <c r="EI1104" s="28"/>
      <c r="EJ1104" s="28"/>
      <c r="EK1104" s="28"/>
      <c r="EL1104" s="28"/>
      <c r="EM1104" s="28"/>
      <c r="EN1104" s="28"/>
      <c r="EO1104" s="28"/>
      <c r="EP1104" s="28"/>
      <c r="EQ1104" s="28"/>
      <c r="ER1104" s="28"/>
      <c r="ES1104" s="28"/>
      <c r="ET1104" s="28"/>
      <c r="EU1104" s="28"/>
      <c r="EV1104" s="28"/>
      <c r="EW1104" s="28"/>
      <c r="EX1104" s="28"/>
      <c r="EY1104" s="28"/>
      <c r="EZ1104" s="28"/>
      <c r="FA1104" s="28"/>
      <c r="FB1104" s="28"/>
      <c r="FC1104" s="28"/>
      <c r="FD1104" s="28"/>
      <c r="FE1104" s="28"/>
      <c r="FF1104" s="28"/>
      <c r="FG1104" s="28"/>
      <c r="FH1104" s="28"/>
      <c r="FI1104" s="28"/>
      <c r="FJ1104" s="28"/>
      <c r="FK1104" s="28"/>
      <c r="FL1104" s="28"/>
      <c r="FM1104" s="28"/>
      <c r="FN1104" s="28"/>
      <c r="FO1104" s="28"/>
      <c r="FP1104" s="28"/>
      <c r="FQ1104" s="28"/>
      <c r="FR1104" s="28"/>
      <c r="FS1104" s="28"/>
      <c r="FT1104" s="28"/>
      <c r="FU1104" s="28"/>
      <c r="FV1104" s="28"/>
      <c r="FW1104" s="28"/>
      <c r="FX1104" s="28"/>
      <c r="FY1104" s="28"/>
      <c r="FZ1104" s="28"/>
      <c r="GA1104" s="28"/>
      <c r="GB1104" s="28"/>
      <c r="GC1104" s="28"/>
      <c r="GD1104" s="28"/>
      <c r="GE1104" s="28"/>
      <c r="GF1104" s="28"/>
      <c r="GG1104" s="28"/>
      <c r="GH1104" s="28"/>
      <c r="GI1104" s="28"/>
      <c r="GJ1104" s="28"/>
      <c r="GK1104" s="28"/>
      <c r="GL1104" s="28"/>
      <c r="GM1104" s="28"/>
      <c r="GN1104" s="28"/>
      <c r="GO1104" s="28"/>
      <c r="GP1104" s="28"/>
      <c r="GQ1104" s="28"/>
      <c r="GR1104" s="28"/>
      <c r="GS1104" s="28"/>
      <c r="GT1104" s="28"/>
      <c r="GU1104" s="28"/>
      <c r="GV1104" s="28"/>
      <c r="GW1104" s="28"/>
      <c r="GX1104" s="28"/>
      <c r="GY1104" s="28"/>
      <c r="GZ1104" s="28"/>
      <c r="HA1104" s="28"/>
      <c r="HB1104" s="28"/>
      <c r="HC1104" s="28"/>
      <c r="HD1104" s="28"/>
      <c r="HE1104" s="28"/>
      <c r="HF1104" s="28"/>
      <c r="HG1104" s="28"/>
      <c r="HH1104" s="28"/>
      <c r="HI1104" s="28"/>
      <c r="HJ1104" s="28"/>
      <c r="HK1104" s="28"/>
      <c r="HL1104" s="28"/>
      <c r="HM1104" s="28"/>
      <c r="HN1104" s="28"/>
      <c r="HO1104" s="28"/>
      <c r="HP1104" s="28"/>
      <c r="HQ1104" s="28"/>
      <c r="HR1104" s="28"/>
      <c r="HS1104" s="28"/>
      <c r="HT1104" s="28"/>
      <c r="HU1104" s="28"/>
      <c r="HV1104" s="28"/>
      <c r="HW1104" s="28"/>
      <c r="HX1104" s="28"/>
      <c r="HY1104" s="28"/>
      <c r="HZ1104" s="28"/>
      <c r="IA1104" s="28"/>
      <c r="IB1104" s="28"/>
      <c r="IC1104" s="28"/>
      <c r="ID1104" s="28"/>
      <c r="IE1104" s="28"/>
      <c r="IF1104" s="28"/>
      <c r="IG1104" s="28"/>
      <c r="IH1104" s="28"/>
      <c r="II1104" s="28"/>
      <c r="IJ1104" s="28"/>
      <c r="IK1104" s="28"/>
      <c r="IL1104" s="28"/>
      <c r="IM1104" s="28"/>
      <c r="IN1104" s="28"/>
      <c r="IO1104" s="28"/>
      <c r="IP1104" s="28"/>
      <c r="IQ1104" s="28"/>
      <c r="IR1104" s="28"/>
    </row>
    <row r="1105" spans="2:252" x14ac:dyDescent="0.25">
      <c r="B1105" s="28"/>
      <c r="C1105" s="28"/>
      <c r="D1105" s="28"/>
      <c r="E1105" s="28"/>
      <c r="F1105" s="28"/>
      <c r="G1105" s="28"/>
      <c r="H1105" s="28"/>
      <c r="K1105" s="28"/>
      <c r="L1105" s="28"/>
      <c r="M1105" s="28"/>
      <c r="N1105" s="28"/>
      <c r="O1105" s="28"/>
      <c r="P1105" s="28"/>
      <c r="Q1105" s="28"/>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c r="DN1105" s="28"/>
      <c r="DO1105" s="28"/>
      <c r="DP1105" s="28"/>
      <c r="DQ1105" s="28"/>
      <c r="DR1105" s="28"/>
      <c r="DS1105" s="28"/>
      <c r="DT1105" s="28"/>
      <c r="DU1105" s="28"/>
      <c r="DV1105" s="28"/>
      <c r="DW1105" s="28"/>
      <c r="DX1105" s="28"/>
      <c r="DY1105" s="28"/>
      <c r="DZ1105" s="28"/>
      <c r="EA1105" s="28"/>
      <c r="EB1105" s="28"/>
      <c r="EC1105" s="28"/>
      <c r="ED1105" s="28"/>
      <c r="EE1105" s="28"/>
      <c r="EF1105" s="28"/>
      <c r="EG1105" s="28"/>
      <c r="EH1105" s="28"/>
      <c r="EI1105" s="28"/>
      <c r="EJ1105" s="28"/>
      <c r="EK1105" s="28"/>
      <c r="EL1105" s="28"/>
      <c r="EM1105" s="28"/>
      <c r="EN1105" s="28"/>
      <c r="EO1105" s="28"/>
      <c r="EP1105" s="28"/>
      <c r="EQ1105" s="28"/>
      <c r="ER1105" s="28"/>
      <c r="ES1105" s="28"/>
      <c r="ET1105" s="28"/>
      <c r="EU1105" s="28"/>
      <c r="EV1105" s="28"/>
      <c r="EW1105" s="28"/>
      <c r="EX1105" s="28"/>
      <c r="EY1105" s="28"/>
      <c r="EZ1105" s="28"/>
      <c r="FA1105" s="28"/>
      <c r="FB1105" s="28"/>
      <c r="FC1105" s="28"/>
      <c r="FD1105" s="28"/>
      <c r="FE1105" s="28"/>
      <c r="FF1105" s="28"/>
      <c r="FG1105" s="28"/>
      <c r="FH1105" s="28"/>
      <c r="FI1105" s="28"/>
      <c r="FJ1105" s="28"/>
      <c r="FK1105" s="28"/>
      <c r="FL1105" s="28"/>
      <c r="FM1105" s="28"/>
      <c r="FN1105" s="28"/>
      <c r="FO1105" s="28"/>
      <c r="FP1105" s="28"/>
      <c r="FQ1105" s="28"/>
      <c r="FR1105" s="28"/>
      <c r="FS1105" s="28"/>
      <c r="FT1105" s="28"/>
      <c r="FU1105" s="28"/>
      <c r="FV1105" s="28"/>
      <c r="FW1105" s="28"/>
      <c r="FX1105" s="28"/>
      <c r="FY1105" s="28"/>
      <c r="FZ1105" s="28"/>
      <c r="GA1105" s="28"/>
      <c r="GB1105" s="28"/>
      <c r="GC1105" s="28"/>
      <c r="GD1105" s="28"/>
      <c r="GE1105" s="28"/>
      <c r="GF1105" s="28"/>
      <c r="GG1105" s="28"/>
      <c r="GH1105" s="28"/>
      <c r="GI1105" s="28"/>
      <c r="GJ1105" s="28"/>
      <c r="GK1105" s="28"/>
      <c r="GL1105" s="28"/>
      <c r="GM1105" s="28"/>
      <c r="GN1105" s="28"/>
      <c r="GO1105" s="28"/>
      <c r="GP1105" s="28"/>
      <c r="GQ1105" s="28"/>
      <c r="GR1105" s="28"/>
      <c r="GS1105" s="28"/>
      <c r="GT1105" s="28"/>
      <c r="GU1105" s="28"/>
      <c r="GV1105" s="28"/>
      <c r="GW1105" s="28"/>
      <c r="GX1105" s="28"/>
      <c r="GY1105" s="28"/>
      <c r="GZ1105" s="28"/>
      <c r="HA1105" s="28"/>
      <c r="HB1105" s="28"/>
      <c r="HC1105" s="28"/>
      <c r="HD1105" s="28"/>
      <c r="HE1105" s="28"/>
      <c r="HF1105" s="28"/>
      <c r="HG1105" s="28"/>
      <c r="HH1105" s="28"/>
      <c r="HI1105" s="28"/>
      <c r="HJ1105" s="28"/>
      <c r="HK1105" s="28"/>
      <c r="HL1105" s="28"/>
      <c r="HM1105" s="28"/>
      <c r="HN1105" s="28"/>
      <c r="HO1105" s="28"/>
      <c r="HP1105" s="28"/>
      <c r="HQ1105" s="28"/>
      <c r="HR1105" s="28"/>
      <c r="HS1105" s="28"/>
      <c r="HT1105" s="28"/>
      <c r="HU1105" s="28"/>
      <c r="HV1105" s="28"/>
      <c r="HW1105" s="28"/>
      <c r="HX1105" s="28"/>
      <c r="HY1105" s="28"/>
      <c r="HZ1105" s="28"/>
      <c r="IA1105" s="28"/>
      <c r="IB1105" s="28"/>
      <c r="IC1105" s="28"/>
      <c r="ID1105" s="28"/>
      <c r="IE1105" s="28"/>
      <c r="IF1105" s="28"/>
      <c r="IG1105" s="28"/>
      <c r="IH1105" s="28"/>
      <c r="II1105" s="28"/>
      <c r="IJ1105" s="28"/>
      <c r="IK1105" s="28"/>
      <c r="IL1105" s="28"/>
      <c r="IM1105" s="28"/>
      <c r="IN1105" s="28"/>
      <c r="IO1105" s="28"/>
      <c r="IP1105" s="28"/>
      <c r="IQ1105" s="28"/>
      <c r="IR1105" s="28"/>
    </row>
    <row r="1106" spans="2:252" x14ac:dyDescent="0.25">
      <c r="B1106" s="28"/>
      <c r="C1106" s="28"/>
      <c r="D1106" s="28"/>
      <c r="E1106" s="28"/>
      <c r="F1106" s="28"/>
      <c r="G1106" s="28"/>
      <c r="H1106" s="28"/>
      <c r="K1106" s="28"/>
      <c r="L1106" s="28"/>
      <c r="M1106" s="28"/>
      <c r="N1106" s="28"/>
      <c r="O1106" s="28"/>
      <c r="P1106" s="28"/>
      <c r="Q1106" s="28"/>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c r="DN1106" s="28"/>
      <c r="DO1106" s="28"/>
      <c r="DP1106" s="28"/>
      <c r="DQ1106" s="28"/>
      <c r="DR1106" s="28"/>
      <c r="DS1106" s="28"/>
      <c r="DT1106" s="28"/>
      <c r="DU1106" s="28"/>
      <c r="DV1106" s="28"/>
      <c r="DW1106" s="28"/>
      <c r="DX1106" s="28"/>
      <c r="DY1106" s="28"/>
      <c r="DZ1106" s="28"/>
      <c r="EA1106" s="28"/>
      <c r="EB1106" s="28"/>
      <c r="EC1106" s="28"/>
      <c r="ED1106" s="28"/>
      <c r="EE1106" s="28"/>
      <c r="EF1106" s="28"/>
      <c r="EG1106" s="28"/>
      <c r="EH1106" s="28"/>
      <c r="EI1106" s="28"/>
      <c r="EJ1106" s="28"/>
      <c r="EK1106" s="28"/>
      <c r="EL1106" s="28"/>
      <c r="EM1106" s="28"/>
      <c r="EN1106" s="28"/>
      <c r="EO1106" s="28"/>
      <c r="EP1106" s="28"/>
      <c r="EQ1106" s="28"/>
      <c r="ER1106" s="28"/>
      <c r="ES1106" s="28"/>
      <c r="ET1106" s="28"/>
      <c r="EU1106" s="28"/>
      <c r="EV1106" s="28"/>
      <c r="EW1106" s="28"/>
      <c r="EX1106" s="28"/>
      <c r="EY1106" s="28"/>
      <c r="EZ1106" s="28"/>
      <c r="FA1106" s="28"/>
      <c r="FB1106" s="28"/>
      <c r="FC1106" s="28"/>
      <c r="FD1106" s="28"/>
      <c r="FE1106" s="28"/>
      <c r="FF1106" s="28"/>
      <c r="FG1106" s="28"/>
      <c r="FH1106" s="28"/>
      <c r="FI1106" s="28"/>
      <c r="FJ1106" s="28"/>
      <c r="FK1106" s="28"/>
      <c r="FL1106" s="28"/>
      <c r="FM1106" s="28"/>
      <c r="FN1106" s="28"/>
      <c r="FO1106" s="28"/>
      <c r="FP1106" s="28"/>
      <c r="FQ1106" s="28"/>
      <c r="FR1106" s="28"/>
      <c r="FS1106" s="28"/>
      <c r="FT1106" s="28"/>
      <c r="FU1106" s="28"/>
      <c r="FV1106" s="28"/>
      <c r="FW1106" s="28"/>
      <c r="FX1106" s="28"/>
      <c r="FY1106" s="28"/>
      <c r="FZ1106" s="28"/>
      <c r="GA1106" s="28"/>
      <c r="GB1106" s="28"/>
      <c r="GC1106" s="28"/>
      <c r="GD1106" s="28"/>
      <c r="GE1106" s="28"/>
      <c r="GF1106" s="28"/>
      <c r="GG1106" s="28"/>
      <c r="GH1106" s="28"/>
      <c r="GI1106" s="28"/>
      <c r="GJ1106" s="28"/>
      <c r="GK1106" s="28"/>
      <c r="GL1106" s="28"/>
      <c r="GM1106" s="28"/>
      <c r="GN1106" s="28"/>
      <c r="GO1106" s="28"/>
      <c r="GP1106" s="28"/>
      <c r="GQ1106" s="28"/>
      <c r="GR1106" s="28"/>
      <c r="GS1106" s="28"/>
      <c r="GT1106" s="28"/>
      <c r="GU1106" s="28"/>
      <c r="GV1106" s="28"/>
      <c r="GW1106" s="28"/>
      <c r="GX1106" s="28"/>
      <c r="GY1106" s="28"/>
      <c r="GZ1106" s="28"/>
      <c r="HA1106" s="28"/>
      <c r="HB1106" s="28"/>
      <c r="HC1106" s="28"/>
      <c r="HD1106" s="28"/>
      <c r="HE1106" s="28"/>
      <c r="HF1106" s="28"/>
      <c r="HG1106" s="28"/>
      <c r="HH1106" s="28"/>
      <c r="HI1106" s="28"/>
      <c r="HJ1106" s="28"/>
      <c r="HK1106" s="28"/>
      <c r="HL1106" s="28"/>
      <c r="HM1106" s="28"/>
      <c r="HN1106" s="28"/>
      <c r="HO1106" s="28"/>
      <c r="HP1106" s="28"/>
      <c r="HQ1106" s="28"/>
      <c r="HR1106" s="28"/>
      <c r="HS1106" s="28"/>
      <c r="HT1106" s="28"/>
      <c r="HU1106" s="28"/>
      <c r="HV1106" s="28"/>
      <c r="HW1106" s="28"/>
      <c r="HX1106" s="28"/>
      <c r="HY1106" s="28"/>
      <c r="HZ1106" s="28"/>
      <c r="IA1106" s="28"/>
      <c r="IB1106" s="28"/>
      <c r="IC1106" s="28"/>
      <c r="ID1106" s="28"/>
      <c r="IE1106" s="28"/>
      <c r="IF1106" s="28"/>
      <c r="IG1106" s="28"/>
      <c r="IH1106" s="28"/>
      <c r="II1106" s="28"/>
      <c r="IJ1106" s="28"/>
      <c r="IK1106" s="28"/>
      <c r="IL1106" s="28"/>
      <c r="IM1106" s="28"/>
      <c r="IN1106" s="28"/>
      <c r="IO1106" s="28"/>
      <c r="IP1106" s="28"/>
      <c r="IQ1106" s="28"/>
      <c r="IR1106" s="28"/>
    </row>
    <row r="1107" spans="2:252" x14ac:dyDescent="0.25">
      <c r="B1107" s="28"/>
      <c r="C1107" s="28"/>
      <c r="D1107" s="28"/>
      <c r="E1107" s="28"/>
      <c r="F1107" s="28"/>
      <c r="G1107" s="28"/>
      <c r="H1107" s="28"/>
      <c r="K1107" s="28"/>
      <c r="L1107" s="28"/>
      <c r="M1107" s="28"/>
      <c r="N1107" s="28"/>
      <c r="O1107" s="28"/>
      <c r="P1107" s="28"/>
      <c r="Q1107" s="28"/>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c r="DN1107" s="28"/>
      <c r="DO1107" s="28"/>
      <c r="DP1107" s="28"/>
      <c r="DQ1107" s="28"/>
      <c r="DR1107" s="28"/>
      <c r="DS1107" s="28"/>
      <c r="DT1107" s="28"/>
      <c r="DU1107" s="28"/>
      <c r="DV1107" s="28"/>
      <c r="DW1107" s="28"/>
      <c r="DX1107" s="28"/>
      <c r="DY1107" s="28"/>
      <c r="DZ1107" s="28"/>
      <c r="EA1107" s="28"/>
      <c r="EB1107" s="28"/>
      <c r="EC1107" s="28"/>
      <c r="ED1107" s="28"/>
      <c r="EE1107" s="28"/>
      <c r="EF1107" s="28"/>
      <c r="EG1107" s="28"/>
      <c r="EH1107" s="28"/>
      <c r="EI1107" s="28"/>
      <c r="EJ1107" s="28"/>
      <c r="EK1107" s="28"/>
      <c r="EL1107" s="28"/>
      <c r="EM1107" s="28"/>
      <c r="EN1107" s="28"/>
      <c r="EO1107" s="28"/>
      <c r="EP1107" s="28"/>
      <c r="EQ1107" s="28"/>
      <c r="ER1107" s="28"/>
      <c r="ES1107" s="28"/>
      <c r="ET1107" s="28"/>
      <c r="EU1107" s="28"/>
      <c r="EV1107" s="28"/>
      <c r="EW1107" s="28"/>
      <c r="EX1107" s="28"/>
      <c r="EY1107" s="28"/>
      <c r="EZ1107" s="28"/>
      <c r="FA1107" s="28"/>
      <c r="FB1107" s="28"/>
      <c r="FC1107" s="28"/>
      <c r="FD1107" s="28"/>
      <c r="FE1107" s="28"/>
      <c r="FF1107" s="28"/>
      <c r="FG1107" s="28"/>
      <c r="FH1107" s="28"/>
      <c r="FI1107" s="28"/>
      <c r="FJ1107" s="28"/>
      <c r="FK1107" s="28"/>
      <c r="FL1107" s="28"/>
      <c r="FM1107" s="28"/>
      <c r="FN1107" s="28"/>
      <c r="FO1107" s="28"/>
      <c r="FP1107" s="28"/>
      <c r="FQ1107" s="28"/>
      <c r="FR1107" s="28"/>
      <c r="FS1107" s="28"/>
      <c r="FT1107" s="28"/>
      <c r="FU1107" s="28"/>
      <c r="FV1107" s="28"/>
      <c r="FW1107" s="28"/>
      <c r="FX1107" s="28"/>
      <c r="FY1107" s="28"/>
      <c r="FZ1107" s="28"/>
      <c r="GA1107" s="28"/>
      <c r="GB1107" s="28"/>
      <c r="GC1107" s="28"/>
      <c r="GD1107" s="28"/>
      <c r="GE1107" s="28"/>
      <c r="GF1107" s="28"/>
      <c r="GG1107" s="28"/>
      <c r="GH1107" s="28"/>
      <c r="GI1107" s="28"/>
      <c r="GJ1107" s="28"/>
      <c r="GK1107" s="28"/>
      <c r="GL1107" s="28"/>
      <c r="GM1107" s="28"/>
      <c r="GN1107" s="28"/>
      <c r="GO1107" s="28"/>
      <c r="GP1107" s="28"/>
      <c r="GQ1107" s="28"/>
      <c r="GR1107" s="28"/>
      <c r="GS1107" s="28"/>
      <c r="GT1107" s="28"/>
      <c r="GU1107" s="28"/>
      <c r="GV1107" s="28"/>
      <c r="GW1107" s="28"/>
      <c r="GX1107" s="28"/>
      <c r="GY1107" s="28"/>
      <c r="GZ1107" s="28"/>
      <c r="HA1107" s="28"/>
      <c r="HB1107" s="28"/>
      <c r="HC1107" s="28"/>
      <c r="HD1107" s="28"/>
      <c r="HE1107" s="28"/>
      <c r="HF1107" s="28"/>
      <c r="HG1107" s="28"/>
      <c r="HH1107" s="28"/>
      <c r="HI1107" s="28"/>
      <c r="HJ1107" s="28"/>
      <c r="HK1107" s="28"/>
      <c r="HL1107" s="28"/>
      <c r="HM1107" s="28"/>
      <c r="HN1107" s="28"/>
      <c r="HO1107" s="28"/>
      <c r="HP1107" s="28"/>
      <c r="HQ1107" s="28"/>
      <c r="HR1107" s="28"/>
      <c r="HS1107" s="28"/>
      <c r="HT1107" s="28"/>
      <c r="HU1107" s="28"/>
      <c r="HV1107" s="28"/>
      <c r="HW1107" s="28"/>
      <c r="HX1107" s="28"/>
      <c r="HY1107" s="28"/>
      <c r="HZ1107" s="28"/>
      <c r="IA1107" s="28"/>
      <c r="IB1107" s="28"/>
      <c r="IC1107" s="28"/>
      <c r="ID1107" s="28"/>
      <c r="IE1107" s="28"/>
      <c r="IF1107" s="28"/>
      <c r="IG1107" s="28"/>
      <c r="IH1107" s="28"/>
      <c r="II1107" s="28"/>
      <c r="IJ1107" s="28"/>
      <c r="IK1107" s="28"/>
      <c r="IL1107" s="28"/>
      <c r="IM1107" s="28"/>
      <c r="IN1107" s="28"/>
      <c r="IO1107" s="28"/>
      <c r="IP1107" s="28"/>
      <c r="IQ1107" s="28"/>
      <c r="IR1107" s="28"/>
    </row>
    <row r="1108" spans="2:252" x14ac:dyDescent="0.25">
      <c r="B1108" s="28"/>
      <c r="C1108" s="28"/>
      <c r="D1108" s="28"/>
      <c r="E1108" s="28"/>
      <c r="F1108" s="28"/>
      <c r="G1108" s="28"/>
      <c r="H1108" s="28"/>
      <c r="K1108" s="28"/>
      <c r="L1108" s="28"/>
      <c r="M1108" s="28"/>
      <c r="N1108" s="28"/>
      <c r="O1108" s="28"/>
      <c r="P1108" s="28"/>
      <c r="Q1108" s="28"/>
      <c r="R1108" s="28"/>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c r="DN1108" s="28"/>
      <c r="DO1108" s="28"/>
      <c r="DP1108" s="28"/>
      <c r="DQ1108" s="28"/>
      <c r="DR1108" s="28"/>
      <c r="DS1108" s="28"/>
      <c r="DT1108" s="28"/>
      <c r="DU1108" s="28"/>
      <c r="DV1108" s="28"/>
      <c r="DW1108" s="28"/>
      <c r="DX1108" s="28"/>
      <c r="DY1108" s="28"/>
      <c r="DZ1108" s="28"/>
      <c r="EA1108" s="28"/>
      <c r="EB1108" s="28"/>
      <c r="EC1108" s="28"/>
      <c r="ED1108" s="28"/>
      <c r="EE1108" s="28"/>
      <c r="EF1108" s="28"/>
      <c r="EG1108" s="28"/>
      <c r="EH1108" s="28"/>
      <c r="EI1108" s="28"/>
      <c r="EJ1108" s="28"/>
      <c r="EK1108" s="28"/>
      <c r="EL1108" s="28"/>
      <c r="EM1108" s="28"/>
      <c r="EN1108" s="28"/>
      <c r="EO1108" s="28"/>
      <c r="EP1108" s="28"/>
      <c r="EQ1108" s="28"/>
      <c r="ER1108" s="28"/>
      <c r="ES1108" s="28"/>
      <c r="ET1108" s="28"/>
      <c r="EU1108" s="28"/>
      <c r="EV1108" s="28"/>
      <c r="EW1108" s="28"/>
      <c r="EX1108" s="28"/>
      <c r="EY1108" s="28"/>
      <c r="EZ1108" s="28"/>
      <c r="FA1108" s="28"/>
      <c r="FB1108" s="28"/>
      <c r="FC1108" s="28"/>
      <c r="FD1108" s="28"/>
      <c r="FE1108" s="28"/>
      <c r="FF1108" s="28"/>
      <c r="FG1108" s="28"/>
      <c r="FH1108" s="28"/>
      <c r="FI1108" s="28"/>
      <c r="FJ1108" s="28"/>
      <c r="FK1108" s="28"/>
      <c r="FL1108" s="28"/>
      <c r="FM1108" s="28"/>
      <c r="FN1108" s="28"/>
      <c r="FO1108" s="28"/>
      <c r="FP1108" s="28"/>
      <c r="FQ1108" s="28"/>
      <c r="FR1108" s="28"/>
      <c r="FS1108" s="28"/>
      <c r="FT1108" s="28"/>
      <c r="FU1108" s="28"/>
      <c r="FV1108" s="28"/>
      <c r="FW1108" s="28"/>
      <c r="FX1108" s="28"/>
      <c r="FY1108" s="28"/>
      <c r="FZ1108" s="28"/>
      <c r="GA1108" s="28"/>
      <c r="GB1108" s="28"/>
      <c r="GC1108" s="28"/>
      <c r="GD1108" s="28"/>
      <c r="GE1108" s="28"/>
      <c r="GF1108" s="28"/>
      <c r="GG1108" s="28"/>
      <c r="GH1108" s="28"/>
      <c r="GI1108" s="28"/>
      <c r="GJ1108" s="28"/>
      <c r="GK1108" s="28"/>
      <c r="GL1108" s="28"/>
      <c r="GM1108" s="28"/>
      <c r="GN1108" s="28"/>
      <c r="GO1108" s="28"/>
      <c r="GP1108" s="28"/>
      <c r="GQ1108" s="28"/>
      <c r="GR1108" s="28"/>
      <c r="GS1108" s="28"/>
      <c r="GT1108" s="28"/>
      <c r="GU1108" s="28"/>
      <c r="GV1108" s="28"/>
      <c r="GW1108" s="28"/>
      <c r="GX1108" s="28"/>
      <c r="GY1108" s="28"/>
      <c r="GZ1108" s="28"/>
      <c r="HA1108" s="28"/>
      <c r="HB1108" s="28"/>
      <c r="HC1108" s="28"/>
      <c r="HD1108" s="28"/>
      <c r="HE1108" s="28"/>
      <c r="HF1108" s="28"/>
      <c r="HG1108" s="28"/>
      <c r="HH1108" s="28"/>
      <c r="HI1108" s="28"/>
      <c r="HJ1108" s="28"/>
      <c r="HK1108" s="28"/>
      <c r="HL1108" s="28"/>
      <c r="HM1108" s="28"/>
      <c r="HN1108" s="28"/>
      <c r="HO1108" s="28"/>
      <c r="HP1108" s="28"/>
      <c r="HQ1108" s="28"/>
      <c r="HR1108" s="28"/>
      <c r="HS1108" s="28"/>
      <c r="HT1108" s="28"/>
      <c r="HU1108" s="28"/>
      <c r="HV1108" s="28"/>
      <c r="HW1108" s="28"/>
      <c r="HX1108" s="28"/>
      <c r="HY1108" s="28"/>
      <c r="HZ1108" s="28"/>
      <c r="IA1108" s="28"/>
      <c r="IB1108" s="28"/>
      <c r="IC1108" s="28"/>
      <c r="ID1108" s="28"/>
      <c r="IE1108" s="28"/>
      <c r="IF1108" s="28"/>
      <c r="IG1108" s="28"/>
      <c r="IH1108" s="28"/>
      <c r="II1108" s="28"/>
      <c r="IJ1108" s="28"/>
      <c r="IK1108" s="28"/>
      <c r="IL1108" s="28"/>
      <c r="IM1108" s="28"/>
      <c r="IN1108" s="28"/>
      <c r="IO1108" s="28"/>
      <c r="IP1108" s="28"/>
      <c r="IQ1108" s="28"/>
      <c r="IR1108" s="28"/>
    </row>
    <row r="1109" spans="2:252" x14ac:dyDescent="0.25">
      <c r="B1109" s="28"/>
      <c r="C1109" s="28"/>
      <c r="D1109" s="28"/>
      <c r="E1109" s="28"/>
      <c r="F1109" s="28"/>
      <c r="G1109" s="28"/>
      <c r="H1109" s="28"/>
      <c r="K1109" s="28"/>
      <c r="L1109" s="28"/>
      <c r="M1109" s="28"/>
      <c r="N1109" s="28"/>
      <c r="O1109" s="28"/>
      <c r="P1109" s="28"/>
      <c r="Q1109" s="28"/>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c r="DN1109" s="28"/>
      <c r="DO1109" s="28"/>
      <c r="DP1109" s="28"/>
      <c r="DQ1109" s="28"/>
      <c r="DR1109" s="28"/>
      <c r="DS1109" s="28"/>
      <c r="DT1109" s="28"/>
      <c r="DU1109" s="28"/>
      <c r="DV1109" s="28"/>
      <c r="DW1109" s="28"/>
      <c r="DX1109" s="28"/>
      <c r="DY1109" s="28"/>
      <c r="DZ1109" s="28"/>
      <c r="EA1109" s="28"/>
      <c r="EB1109" s="28"/>
      <c r="EC1109" s="28"/>
      <c r="ED1109" s="28"/>
      <c r="EE1109" s="28"/>
      <c r="EF1109" s="28"/>
      <c r="EG1109" s="28"/>
      <c r="EH1109" s="28"/>
      <c r="EI1109" s="28"/>
      <c r="EJ1109" s="28"/>
      <c r="EK1109" s="28"/>
      <c r="EL1109" s="28"/>
      <c r="EM1109" s="28"/>
      <c r="EN1109" s="28"/>
      <c r="EO1109" s="28"/>
      <c r="EP1109" s="28"/>
      <c r="EQ1109" s="28"/>
      <c r="ER1109" s="28"/>
      <c r="ES1109" s="28"/>
      <c r="ET1109" s="28"/>
      <c r="EU1109" s="28"/>
      <c r="EV1109" s="28"/>
      <c r="EW1109" s="28"/>
      <c r="EX1109" s="28"/>
      <c r="EY1109" s="28"/>
      <c r="EZ1109" s="28"/>
      <c r="FA1109" s="28"/>
      <c r="FB1109" s="28"/>
      <c r="FC1109" s="28"/>
      <c r="FD1109" s="28"/>
      <c r="FE1109" s="28"/>
      <c r="FF1109" s="28"/>
      <c r="FG1109" s="28"/>
      <c r="FH1109" s="28"/>
      <c r="FI1109" s="28"/>
      <c r="FJ1109" s="28"/>
      <c r="FK1109" s="28"/>
      <c r="FL1109" s="28"/>
      <c r="FM1109" s="28"/>
      <c r="FN1109" s="28"/>
      <c r="FO1109" s="28"/>
      <c r="FP1109" s="28"/>
      <c r="FQ1109" s="28"/>
      <c r="FR1109" s="28"/>
      <c r="FS1109" s="28"/>
      <c r="FT1109" s="28"/>
      <c r="FU1109" s="28"/>
      <c r="FV1109" s="28"/>
      <c r="FW1109" s="28"/>
      <c r="FX1109" s="28"/>
      <c r="FY1109" s="28"/>
      <c r="FZ1109" s="28"/>
      <c r="GA1109" s="28"/>
      <c r="GB1109" s="28"/>
      <c r="GC1109" s="28"/>
      <c r="GD1109" s="28"/>
      <c r="GE1109" s="28"/>
      <c r="GF1109" s="28"/>
      <c r="GG1109" s="28"/>
      <c r="GH1109" s="28"/>
      <c r="GI1109" s="28"/>
      <c r="GJ1109" s="28"/>
      <c r="GK1109" s="28"/>
      <c r="GL1109" s="28"/>
      <c r="GM1109" s="28"/>
      <c r="GN1109" s="28"/>
      <c r="GO1109" s="28"/>
      <c r="GP1109" s="28"/>
      <c r="GQ1109" s="28"/>
      <c r="GR1109" s="28"/>
      <c r="GS1109" s="28"/>
      <c r="GT1109" s="28"/>
      <c r="GU1109" s="28"/>
      <c r="GV1109" s="28"/>
      <c r="GW1109" s="28"/>
      <c r="GX1109" s="28"/>
      <c r="GY1109" s="28"/>
      <c r="GZ1109" s="28"/>
      <c r="HA1109" s="28"/>
      <c r="HB1109" s="28"/>
      <c r="HC1109" s="28"/>
      <c r="HD1109" s="28"/>
      <c r="HE1109" s="28"/>
      <c r="HF1109" s="28"/>
      <c r="HG1109" s="28"/>
      <c r="HH1109" s="28"/>
      <c r="HI1109" s="28"/>
      <c r="HJ1109" s="28"/>
      <c r="HK1109" s="28"/>
      <c r="HL1109" s="28"/>
      <c r="HM1109" s="28"/>
      <c r="HN1109" s="28"/>
      <c r="HO1109" s="28"/>
      <c r="HP1109" s="28"/>
      <c r="HQ1109" s="28"/>
      <c r="HR1109" s="28"/>
      <c r="HS1109" s="28"/>
      <c r="HT1109" s="28"/>
      <c r="HU1109" s="28"/>
      <c r="HV1109" s="28"/>
      <c r="HW1109" s="28"/>
      <c r="HX1109" s="28"/>
      <c r="HY1109" s="28"/>
      <c r="HZ1109" s="28"/>
      <c r="IA1109" s="28"/>
      <c r="IB1109" s="28"/>
      <c r="IC1109" s="28"/>
      <c r="ID1109" s="28"/>
      <c r="IE1109" s="28"/>
      <c r="IF1109" s="28"/>
      <c r="IG1109" s="28"/>
      <c r="IH1109" s="28"/>
      <c r="II1109" s="28"/>
      <c r="IJ1109" s="28"/>
      <c r="IK1109" s="28"/>
      <c r="IL1109" s="28"/>
      <c r="IM1109" s="28"/>
      <c r="IN1109" s="28"/>
      <c r="IO1109" s="28"/>
      <c r="IP1109" s="28"/>
      <c r="IQ1109" s="28"/>
      <c r="IR1109" s="28"/>
    </row>
    <row r="1110" spans="2:252" x14ac:dyDescent="0.25">
      <c r="B1110" s="28"/>
      <c r="C1110" s="28"/>
      <c r="D1110" s="28"/>
      <c r="E1110" s="28"/>
      <c r="F1110" s="28"/>
      <c r="G1110" s="28"/>
      <c r="H1110" s="28"/>
      <c r="K1110" s="28"/>
      <c r="L1110" s="28"/>
      <c r="M1110" s="28"/>
      <c r="N1110" s="28"/>
      <c r="O1110" s="28"/>
      <c r="P1110" s="28"/>
      <c r="Q1110" s="28"/>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c r="DN1110" s="28"/>
      <c r="DO1110" s="28"/>
      <c r="DP1110" s="28"/>
      <c r="DQ1110" s="28"/>
      <c r="DR1110" s="28"/>
      <c r="DS1110" s="28"/>
      <c r="DT1110" s="28"/>
      <c r="DU1110" s="28"/>
      <c r="DV1110" s="28"/>
      <c r="DW1110" s="28"/>
      <c r="DX1110" s="28"/>
      <c r="DY1110" s="28"/>
      <c r="DZ1110" s="28"/>
      <c r="EA1110" s="28"/>
      <c r="EB1110" s="28"/>
      <c r="EC1110" s="28"/>
      <c r="ED1110" s="28"/>
      <c r="EE1110" s="28"/>
      <c r="EF1110" s="28"/>
      <c r="EG1110" s="28"/>
      <c r="EH1110" s="28"/>
      <c r="EI1110" s="28"/>
      <c r="EJ1110" s="28"/>
      <c r="EK1110" s="28"/>
      <c r="EL1110" s="28"/>
      <c r="EM1110" s="28"/>
      <c r="EN1110" s="28"/>
      <c r="EO1110" s="28"/>
      <c r="EP1110" s="28"/>
      <c r="EQ1110" s="28"/>
      <c r="ER1110" s="28"/>
      <c r="ES1110" s="28"/>
      <c r="ET1110" s="28"/>
      <c r="EU1110" s="28"/>
      <c r="EV1110" s="28"/>
      <c r="EW1110" s="28"/>
      <c r="EX1110" s="28"/>
      <c r="EY1110" s="28"/>
      <c r="EZ1110" s="28"/>
      <c r="FA1110" s="28"/>
      <c r="FB1110" s="28"/>
      <c r="FC1110" s="28"/>
      <c r="FD1110" s="28"/>
      <c r="FE1110" s="28"/>
      <c r="FF1110" s="28"/>
      <c r="FG1110" s="28"/>
      <c r="FH1110" s="28"/>
      <c r="FI1110" s="28"/>
      <c r="FJ1110" s="28"/>
      <c r="FK1110" s="28"/>
      <c r="FL1110" s="28"/>
      <c r="FM1110" s="28"/>
      <c r="FN1110" s="28"/>
      <c r="FO1110" s="28"/>
      <c r="FP1110" s="28"/>
      <c r="FQ1110" s="28"/>
      <c r="FR1110" s="28"/>
      <c r="FS1110" s="28"/>
      <c r="FT1110" s="28"/>
      <c r="FU1110" s="28"/>
      <c r="FV1110" s="28"/>
      <c r="FW1110" s="28"/>
      <c r="FX1110" s="28"/>
      <c r="FY1110" s="28"/>
      <c r="FZ1110" s="28"/>
      <c r="GA1110" s="28"/>
      <c r="GB1110" s="28"/>
      <c r="GC1110" s="28"/>
      <c r="GD1110" s="28"/>
      <c r="GE1110" s="28"/>
      <c r="GF1110" s="28"/>
      <c r="GG1110" s="28"/>
      <c r="GH1110" s="28"/>
      <c r="GI1110" s="28"/>
      <c r="GJ1110" s="28"/>
      <c r="GK1110" s="28"/>
      <c r="GL1110" s="28"/>
      <c r="GM1110" s="28"/>
      <c r="GN1110" s="28"/>
      <c r="GO1110" s="28"/>
      <c r="GP1110" s="28"/>
      <c r="GQ1110" s="28"/>
      <c r="GR1110" s="28"/>
      <c r="GS1110" s="28"/>
      <c r="GT1110" s="28"/>
      <c r="GU1110" s="28"/>
      <c r="GV1110" s="28"/>
      <c r="GW1110" s="28"/>
      <c r="GX1110" s="28"/>
      <c r="GY1110" s="28"/>
      <c r="GZ1110" s="28"/>
      <c r="HA1110" s="28"/>
      <c r="HB1110" s="28"/>
      <c r="HC1110" s="28"/>
      <c r="HD1110" s="28"/>
      <c r="HE1110" s="28"/>
      <c r="HF1110" s="28"/>
      <c r="HG1110" s="28"/>
      <c r="HH1110" s="28"/>
      <c r="HI1110" s="28"/>
      <c r="HJ1110" s="28"/>
      <c r="HK1110" s="28"/>
      <c r="HL1110" s="28"/>
      <c r="HM1110" s="28"/>
      <c r="HN1110" s="28"/>
      <c r="HO1110" s="28"/>
      <c r="HP1110" s="28"/>
      <c r="HQ1110" s="28"/>
      <c r="HR1110" s="28"/>
      <c r="HS1110" s="28"/>
      <c r="HT1110" s="28"/>
      <c r="HU1110" s="28"/>
      <c r="HV1110" s="28"/>
      <c r="HW1110" s="28"/>
      <c r="HX1110" s="28"/>
      <c r="HY1110" s="28"/>
      <c r="HZ1110" s="28"/>
      <c r="IA1110" s="28"/>
      <c r="IB1110" s="28"/>
      <c r="IC1110" s="28"/>
      <c r="ID1110" s="28"/>
      <c r="IE1110" s="28"/>
      <c r="IF1110" s="28"/>
      <c r="IG1110" s="28"/>
      <c r="IH1110" s="28"/>
      <c r="II1110" s="28"/>
      <c r="IJ1110" s="28"/>
      <c r="IK1110" s="28"/>
      <c r="IL1110" s="28"/>
      <c r="IM1110" s="28"/>
      <c r="IN1110" s="28"/>
      <c r="IO1110" s="28"/>
      <c r="IP1110" s="28"/>
      <c r="IQ1110" s="28"/>
      <c r="IR1110" s="28"/>
    </row>
    <row r="1111" spans="2:252" x14ac:dyDescent="0.25">
      <c r="B1111" s="28"/>
      <c r="C1111" s="28"/>
      <c r="D1111" s="28"/>
      <c r="E1111" s="28"/>
      <c r="F1111" s="28"/>
      <c r="G1111" s="28"/>
      <c r="H1111" s="28"/>
      <c r="K1111" s="28"/>
      <c r="L1111" s="28"/>
      <c r="M1111" s="28"/>
      <c r="N1111" s="28"/>
      <c r="O1111" s="28"/>
      <c r="P1111" s="28"/>
      <c r="Q1111" s="28"/>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c r="DN1111" s="28"/>
      <c r="DO1111" s="28"/>
      <c r="DP1111" s="28"/>
      <c r="DQ1111" s="28"/>
      <c r="DR1111" s="28"/>
      <c r="DS1111" s="28"/>
      <c r="DT1111" s="28"/>
      <c r="DU1111" s="28"/>
      <c r="DV1111" s="28"/>
      <c r="DW1111" s="28"/>
      <c r="DX1111" s="28"/>
      <c r="DY1111" s="28"/>
      <c r="DZ1111" s="28"/>
      <c r="EA1111" s="28"/>
      <c r="EB1111" s="28"/>
      <c r="EC1111" s="28"/>
      <c r="ED1111" s="28"/>
      <c r="EE1111" s="28"/>
      <c r="EF1111" s="28"/>
      <c r="EG1111" s="28"/>
      <c r="EH1111" s="28"/>
      <c r="EI1111" s="28"/>
      <c r="EJ1111" s="28"/>
      <c r="EK1111" s="28"/>
      <c r="EL1111" s="28"/>
      <c r="EM1111" s="28"/>
      <c r="EN1111" s="28"/>
      <c r="EO1111" s="28"/>
      <c r="EP1111" s="28"/>
      <c r="EQ1111" s="28"/>
      <c r="ER1111" s="28"/>
      <c r="ES1111" s="28"/>
      <c r="ET1111" s="28"/>
      <c r="EU1111" s="28"/>
      <c r="EV1111" s="28"/>
      <c r="EW1111" s="28"/>
      <c r="EX1111" s="28"/>
      <c r="EY1111" s="28"/>
      <c r="EZ1111" s="28"/>
      <c r="FA1111" s="28"/>
      <c r="FB1111" s="28"/>
      <c r="FC1111" s="28"/>
      <c r="FD1111" s="28"/>
      <c r="FE1111" s="28"/>
      <c r="FF1111" s="28"/>
      <c r="FG1111" s="28"/>
      <c r="FH1111" s="28"/>
      <c r="FI1111" s="28"/>
      <c r="FJ1111" s="28"/>
      <c r="FK1111" s="28"/>
      <c r="FL1111" s="28"/>
      <c r="FM1111" s="28"/>
      <c r="FN1111" s="28"/>
      <c r="FO1111" s="28"/>
      <c r="FP1111" s="28"/>
      <c r="FQ1111" s="28"/>
      <c r="FR1111" s="28"/>
      <c r="FS1111" s="28"/>
      <c r="FT1111" s="28"/>
      <c r="FU1111" s="28"/>
      <c r="FV1111" s="28"/>
      <c r="FW1111" s="28"/>
      <c r="FX1111" s="28"/>
      <c r="FY1111" s="28"/>
      <c r="FZ1111" s="28"/>
      <c r="GA1111" s="28"/>
      <c r="GB1111" s="28"/>
      <c r="GC1111" s="28"/>
      <c r="GD1111" s="28"/>
      <c r="GE1111" s="28"/>
      <c r="GF1111" s="28"/>
      <c r="GG1111" s="28"/>
      <c r="GH1111" s="28"/>
      <c r="GI1111" s="28"/>
      <c r="GJ1111" s="28"/>
      <c r="GK1111" s="28"/>
      <c r="GL1111" s="28"/>
      <c r="GM1111" s="28"/>
      <c r="GN1111" s="28"/>
      <c r="GO1111" s="28"/>
      <c r="GP1111" s="28"/>
      <c r="GQ1111" s="28"/>
      <c r="GR1111" s="28"/>
      <c r="GS1111" s="28"/>
      <c r="GT1111" s="28"/>
      <c r="GU1111" s="28"/>
      <c r="GV1111" s="28"/>
      <c r="GW1111" s="28"/>
      <c r="GX1111" s="28"/>
      <c r="GY1111" s="28"/>
      <c r="GZ1111" s="28"/>
      <c r="HA1111" s="28"/>
      <c r="HB1111" s="28"/>
      <c r="HC1111" s="28"/>
      <c r="HD1111" s="28"/>
      <c r="HE1111" s="28"/>
      <c r="HF1111" s="28"/>
      <c r="HG1111" s="28"/>
      <c r="HH1111" s="28"/>
      <c r="HI1111" s="28"/>
      <c r="HJ1111" s="28"/>
      <c r="HK1111" s="28"/>
      <c r="HL1111" s="28"/>
      <c r="HM1111" s="28"/>
      <c r="HN1111" s="28"/>
      <c r="HO1111" s="28"/>
      <c r="HP1111" s="28"/>
      <c r="HQ1111" s="28"/>
      <c r="HR1111" s="28"/>
      <c r="HS1111" s="28"/>
      <c r="HT1111" s="28"/>
      <c r="HU1111" s="28"/>
      <c r="HV1111" s="28"/>
      <c r="HW1111" s="28"/>
      <c r="HX1111" s="28"/>
      <c r="HY1111" s="28"/>
      <c r="HZ1111" s="28"/>
      <c r="IA1111" s="28"/>
      <c r="IB1111" s="28"/>
      <c r="IC1111" s="28"/>
      <c r="ID1111" s="28"/>
      <c r="IE1111" s="28"/>
      <c r="IF1111" s="28"/>
      <c r="IG1111" s="28"/>
      <c r="IH1111" s="28"/>
      <c r="II1111" s="28"/>
      <c r="IJ1111" s="28"/>
      <c r="IK1111" s="28"/>
      <c r="IL1111" s="28"/>
      <c r="IM1111" s="28"/>
      <c r="IN1111" s="28"/>
      <c r="IO1111" s="28"/>
      <c r="IP1111" s="28"/>
      <c r="IQ1111" s="28"/>
      <c r="IR1111" s="28"/>
    </row>
    <row r="1112" spans="2:252" x14ac:dyDescent="0.25">
      <c r="B1112" s="28"/>
      <c r="C1112" s="28"/>
      <c r="D1112" s="28"/>
      <c r="E1112" s="28"/>
      <c r="F1112" s="28"/>
      <c r="G1112" s="28"/>
      <c r="H1112" s="28"/>
      <c r="K1112" s="28"/>
      <c r="L1112" s="28"/>
      <c r="M1112" s="28"/>
      <c r="N1112" s="28"/>
      <c r="O1112" s="28"/>
      <c r="P1112" s="28"/>
      <c r="Q1112" s="28"/>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c r="DN1112" s="28"/>
      <c r="DO1112" s="28"/>
      <c r="DP1112" s="28"/>
      <c r="DQ1112" s="28"/>
      <c r="DR1112" s="28"/>
      <c r="DS1112" s="28"/>
      <c r="DT1112" s="28"/>
      <c r="DU1112" s="28"/>
      <c r="DV1112" s="28"/>
      <c r="DW1112" s="28"/>
      <c r="DX1112" s="28"/>
      <c r="DY1112" s="28"/>
      <c r="DZ1112" s="28"/>
      <c r="EA1112" s="28"/>
      <c r="EB1112" s="28"/>
      <c r="EC1112" s="28"/>
      <c r="ED1112" s="28"/>
      <c r="EE1112" s="28"/>
      <c r="EF1112" s="28"/>
      <c r="EG1112" s="28"/>
      <c r="EH1112" s="28"/>
      <c r="EI1112" s="28"/>
      <c r="EJ1112" s="28"/>
      <c r="EK1112" s="28"/>
      <c r="EL1112" s="28"/>
      <c r="EM1112" s="28"/>
      <c r="EN1112" s="28"/>
      <c r="EO1112" s="28"/>
      <c r="EP1112" s="28"/>
      <c r="EQ1112" s="28"/>
      <c r="ER1112" s="28"/>
      <c r="ES1112" s="28"/>
      <c r="ET1112" s="28"/>
      <c r="EU1112" s="28"/>
      <c r="EV1112" s="28"/>
      <c r="EW1112" s="28"/>
      <c r="EX1112" s="28"/>
      <c r="EY1112" s="28"/>
      <c r="EZ1112" s="28"/>
      <c r="FA1112" s="28"/>
      <c r="FB1112" s="28"/>
      <c r="FC1112" s="28"/>
      <c r="FD1112" s="28"/>
      <c r="FE1112" s="28"/>
      <c r="FF1112" s="28"/>
      <c r="FG1112" s="28"/>
      <c r="FH1112" s="28"/>
      <c r="FI1112" s="28"/>
      <c r="FJ1112" s="28"/>
      <c r="FK1112" s="28"/>
      <c r="FL1112" s="28"/>
      <c r="FM1112" s="28"/>
      <c r="FN1112" s="28"/>
      <c r="FO1112" s="28"/>
      <c r="FP1112" s="28"/>
      <c r="FQ1112" s="28"/>
      <c r="FR1112" s="28"/>
      <c r="FS1112" s="28"/>
      <c r="FT1112" s="28"/>
      <c r="FU1112" s="28"/>
      <c r="FV1112" s="28"/>
      <c r="FW1112" s="28"/>
      <c r="FX1112" s="28"/>
      <c r="FY1112" s="28"/>
      <c r="FZ1112" s="28"/>
      <c r="GA1112" s="28"/>
      <c r="GB1112" s="28"/>
      <c r="GC1112" s="28"/>
      <c r="GD1112" s="28"/>
      <c r="GE1112" s="28"/>
      <c r="GF1112" s="28"/>
      <c r="GG1112" s="28"/>
      <c r="GH1112" s="28"/>
      <c r="GI1112" s="28"/>
      <c r="GJ1112" s="28"/>
      <c r="GK1112" s="28"/>
      <c r="GL1112" s="28"/>
      <c r="GM1112" s="28"/>
      <c r="GN1112" s="28"/>
      <c r="GO1112" s="28"/>
      <c r="GP1112" s="28"/>
      <c r="GQ1112" s="28"/>
      <c r="GR1112" s="28"/>
      <c r="GS1112" s="28"/>
      <c r="GT1112" s="28"/>
      <c r="GU1112" s="28"/>
      <c r="GV1112" s="28"/>
      <c r="GW1112" s="28"/>
      <c r="GX1112" s="28"/>
      <c r="GY1112" s="28"/>
      <c r="GZ1112" s="28"/>
      <c r="HA1112" s="28"/>
      <c r="HB1112" s="28"/>
      <c r="HC1112" s="28"/>
      <c r="HD1112" s="28"/>
      <c r="HE1112" s="28"/>
      <c r="HF1112" s="28"/>
      <c r="HG1112" s="28"/>
      <c r="HH1112" s="28"/>
      <c r="HI1112" s="28"/>
      <c r="HJ1112" s="28"/>
      <c r="HK1112" s="28"/>
      <c r="HL1112" s="28"/>
      <c r="HM1112" s="28"/>
      <c r="HN1112" s="28"/>
      <c r="HO1112" s="28"/>
      <c r="HP1112" s="28"/>
      <c r="HQ1112" s="28"/>
      <c r="HR1112" s="28"/>
      <c r="HS1112" s="28"/>
      <c r="HT1112" s="28"/>
      <c r="HU1112" s="28"/>
      <c r="HV1112" s="28"/>
      <c r="HW1112" s="28"/>
      <c r="HX1112" s="28"/>
      <c r="HY1112" s="28"/>
      <c r="HZ1112" s="28"/>
      <c r="IA1112" s="28"/>
      <c r="IB1112" s="28"/>
      <c r="IC1112" s="28"/>
      <c r="ID1112" s="28"/>
      <c r="IE1112" s="28"/>
      <c r="IF1112" s="28"/>
      <c r="IG1112" s="28"/>
      <c r="IH1112" s="28"/>
      <c r="II1112" s="28"/>
      <c r="IJ1112" s="28"/>
      <c r="IK1112" s="28"/>
      <c r="IL1112" s="28"/>
      <c r="IM1112" s="28"/>
      <c r="IN1112" s="28"/>
      <c r="IO1112" s="28"/>
      <c r="IP1112" s="28"/>
      <c r="IQ1112" s="28"/>
      <c r="IR1112" s="28"/>
    </row>
    <row r="1113" spans="2:252" x14ac:dyDescent="0.25">
      <c r="B1113" s="28"/>
      <c r="C1113" s="28"/>
      <c r="D1113" s="28"/>
      <c r="E1113" s="28"/>
      <c r="F1113" s="28"/>
      <c r="G1113" s="28"/>
      <c r="H1113" s="28"/>
      <c r="K1113" s="28"/>
      <c r="L1113" s="28"/>
      <c r="M1113" s="28"/>
      <c r="N1113" s="28"/>
      <c r="O1113" s="28"/>
      <c r="P1113" s="28"/>
      <c r="Q1113" s="28"/>
      <c r="R1113" s="28"/>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c r="DN1113" s="28"/>
      <c r="DO1113" s="28"/>
      <c r="DP1113" s="28"/>
      <c r="DQ1113" s="28"/>
      <c r="DR1113" s="28"/>
      <c r="DS1113" s="28"/>
      <c r="DT1113" s="28"/>
      <c r="DU1113" s="28"/>
      <c r="DV1113" s="28"/>
      <c r="DW1113" s="28"/>
      <c r="DX1113" s="28"/>
      <c r="DY1113" s="28"/>
      <c r="DZ1113" s="28"/>
      <c r="EA1113" s="28"/>
      <c r="EB1113" s="28"/>
      <c r="EC1113" s="28"/>
      <c r="ED1113" s="28"/>
      <c r="EE1113" s="28"/>
      <c r="EF1113" s="28"/>
      <c r="EG1113" s="28"/>
      <c r="EH1113" s="28"/>
      <c r="EI1113" s="28"/>
      <c r="EJ1113" s="28"/>
      <c r="EK1113" s="28"/>
      <c r="EL1113" s="28"/>
      <c r="EM1113" s="28"/>
      <c r="EN1113" s="28"/>
      <c r="EO1113" s="28"/>
      <c r="EP1113" s="28"/>
      <c r="EQ1113" s="28"/>
      <c r="ER1113" s="28"/>
      <c r="ES1113" s="28"/>
      <c r="ET1113" s="28"/>
      <c r="EU1113" s="28"/>
      <c r="EV1113" s="28"/>
      <c r="EW1113" s="28"/>
      <c r="EX1113" s="28"/>
      <c r="EY1113" s="28"/>
      <c r="EZ1113" s="28"/>
      <c r="FA1113" s="28"/>
      <c r="FB1113" s="28"/>
      <c r="FC1113" s="28"/>
      <c r="FD1113" s="28"/>
      <c r="FE1113" s="28"/>
      <c r="FF1113" s="28"/>
      <c r="FG1113" s="28"/>
      <c r="FH1113" s="28"/>
      <c r="FI1113" s="28"/>
      <c r="FJ1113" s="28"/>
      <c r="FK1113" s="28"/>
      <c r="FL1113" s="28"/>
      <c r="FM1113" s="28"/>
      <c r="FN1113" s="28"/>
      <c r="FO1113" s="28"/>
      <c r="FP1113" s="28"/>
      <c r="FQ1113" s="28"/>
      <c r="FR1113" s="28"/>
      <c r="FS1113" s="28"/>
      <c r="FT1113" s="28"/>
      <c r="FU1113" s="28"/>
      <c r="FV1113" s="28"/>
      <c r="FW1113" s="28"/>
      <c r="FX1113" s="28"/>
      <c r="FY1113" s="28"/>
      <c r="FZ1113" s="28"/>
      <c r="GA1113" s="28"/>
      <c r="GB1113" s="28"/>
      <c r="GC1113" s="28"/>
      <c r="GD1113" s="28"/>
      <c r="GE1113" s="28"/>
      <c r="GF1113" s="28"/>
      <c r="GG1113" s="28"/>
      <c r="GH1113" s="28"/>
      <c r="GI1113" s="28"/>
      <c r="GJ1113" s="28"/>
      <c r="GK1113" s="28"/>
      <c r="GL1113" s="28"/>
      <c r="GM1113" s="28"/>
      <c r="GN1113" s="28"/>
      <c r="GO1113" s="28"/>
      <c r="GP1113" s="28"/>
      <c r="GQ1113" s="28"/>
      <c r="GR1113" s="28"/>
      <c r="GS1113" s="28"/>
      <c r="GT1113" s="28"/>
      <c r="GU1113" s="28"/>
      <c r="GV1113" s="28"/>
      <c r="GW1113" s="28"/>
      <c r="GX1113" s="28"/>
      <c r="GY1113" s="28"/>
      <c r="GZ1113" s="28"/>
      <c r="HA1113" s="28"/>
      <c r="HB1113" s="28"/>
      <c r="HC1113" s="28"/>
      <c r="HD1113" s="28"/>
      <c r="HE1113" s="28"/>
      <c r="HF1113" s="28"/>
      <c r="HG1113" s="28"/>
      <c r="HH1113" s="28"/>
      <c r="HI1113" s="28"/>
      <c r="HJ1113" s="28"/>
      <c r="HK1113" s="28"/>
      <c r="HL1113" s="28"/>
      <c r="HM1113" s="28"/>
      <c r="HN1113" s="28"/>
      <c r="HO1113" s="28"/>
      <c r="HP1113" s="28"/>
      <c r="HQ1113" s="28"/>
      <c r="HR1113" s="28"/>
      <c r="HS1113" s="28"/>
      <c r="HT1113" s="28"/>
      <c r="HU1113" s="28"/>
      <c r="HV1113" s="28"/>
      <c r="HW1113" s="28"/>
      <c r="HX1113" s="28"/>
      <c r="HY1113" s="28"/>
      <c r="HZ1113" s="28"/>
      <c r="IA1113" s="28"/>
      <c r="IB1113" s="28"/>
      <c r="IC1113" s="28"/>
      <c r="ID1113" s="28"/>
      <c r="IE1113" s="28"/>
      <c r="IF1113" s="28"/>
      <c r="IG1113" s="28"/>
      <c r="IH1113" s="28"/>
      <c r="II1113" s="28"/>
      <c r="IJ1113" s="28"/>
      <c r="IK1113" s="28"/>
      <c r="IL1113" s="28"/>
      <c r="IM1113" s="28"/>
      <c r="IN1113" s="28"/>
      <c r="IO1113" s="28"/>
      <c r="IP1113" s="28"/>
      <c r="IQ1113" s="28"/>
      <c r="IR1113" s="28"/>
    </row>
    <row r="1114" spans="2:252" x14ac:dyDescent="0.25">
      <c r="B1114" s="28"/>
      <c r="C1114" s="28"/>
      <c r="D1114" s="28"/>
      <c r="E1114" s="28"/>
      <c r="F1114" s="28"/>
      <c r="G1114" s="28"/>
      <c r="H1114" s="28"/>
      <c r="K1114" s="28"/>
      <c r="L1114" s="28"/>
      <c r="M1114" s="28"/>
      <c r="N1114" s="28"/>
      <c r="O1114" s="28"/>
      <c r="P1114" s="28"/>
      <c r="Q1114" s="28"/>
      <c r="R1114" s="28"/>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c r="DN1114" s="28"/>
      <c r="DO1114" s="28"/>
      <c r="DP1114" s="28"/>
      <c r="DQ1114" s="28"/>
      <c r="DR1114" s="28"/>
      <c r="DS1114" s="28"/>
      <c r="DT1114" s="28"/>
      <c r="DU1114" s="28"/>
      <c r="DV1114" s="28"/>
      <c r="DW1114" s="28"/>
      <c r="DX1114" s="28"/>
      <c r="DY1114" s="28"/>
      <c r="DZ1114" s="28"/>
      <c r="EA1114" s="28"/>
      <c r="EB1114" s="28"/>
      <c r="EC1114" s="28"/>
      <c r="ED1114" s="28"/>
      <c r="EE1114" s="28"/>
      <c r="EF1114" s="28"/>
      <c r="EG1114" s="28"/>
      <c r="EH1114" s="28"/>
      <c r="EI1114" s="28"/>
      <c r="EJ1114" s="28"/>
      <c r="EK1114" s="28"/>
      <c r="EL1114" s="28"/>
      <c r="EM1114" s="28"/>
      <c r="EN1114" s="28"/>
      <c r="EO1114" s="28"/>
      <c r="EP1114" s="28"/>
      <c r="EQ1114" s="28"/>
      <c r="ER1114" s="28"/>
      <c r="ES1114" s="28"/>
      <c r="ET1114" s="28"/>
      <c r="EU1114" s="28"/>
      <c r="EV1114" s="28"/>
      <c r="EW1114" s="28"/>
      <c r="EX1114" s="28"/>
      <c r="EY1114" s="28"/>
      <c r="EZ1114" s="28"/>
      <c r="FA1114" s="28"/>
      <c r="FB1114" s="28"/>
      <c r="FC1114" s="28"/>
      <c r="FD1114" s="28"/>
      <c r="FE1114" s="28"/>
      <c r="FF1114" s="28"/>
      <c r="FG1114" s="28"/>
      <c r="FH1114" s="28"/>
      <c r="FI1114" s="28"/>
      <c r="FJ1114" s="28"/>
      <c r="FK1114" s="28"/>
      <c r="FL1114" s="28"/>
      <c r="FM1114" s="28"/>
      <c r="FN1114" s="28"/>
      <c r="FO1114" s="28"/>
      <c r="FP1114" s="28"/>
      <c r="FQ1114" s="28"/>
      <c r="FR1114" s="28"/>
      <c r="FS1114" s="28"/>
      <c r="FT1114" s="28"/>
      <c r="FU1114" s="28"/>
      <c r="FV1114" s="28"/>
      <c r="FW1114" s="28"/>
      <c r="FX1114" s="28"/>
      <c r="FY1114" s="28"/>
      <c r="FZ1114" s="28"/>
      <c r="GA1114" s="28"/>
      <c r="GB1114" s="28"/>
      <c r="GC1114" s="28"/>
      <c r="GD1114" s="28"/>
      <c r="GE1114" s="28"/>
      <c r="GF1114" s="28"/>
      <c r="GG1114" s="28"/>
      <c r="GH1114" s="28"/>
      <c r="GI1114" s="28"/>
      <c r="GJ1114" s="28"/>
      <c r="GK1114" s="28"/>
      <c r="GL1114" s="28"/>
      <c r="GM1114" s="28"/>
      <c r="GN1114" s="28"/>
      <c r="GO1114" s="28"/>
      <c r="GP1114" s="28"/>
      <c r="GQ1114" s="28"/>
      <c r="GR1114" s="28"/>
      <c r="GS1114" s="28"/>
      <c r="GT1114" s="28"/>
      <c r="GU1114" s="28"/>
      <c r="GV1114" s="28"/>
      <c r="GW1114" s="28"/>
      <c r="GX1114" s="28"/>
      <c r="GY1114" s="28"/>
      <c r="GZ1114" s="28"/>
      <c r="HA1114" s="28"/>
      <c r="HB1114" s="28"/>
      <c r="HC1114" s="28"/>
      <c r="HD1114" s="28"/>
      <c r="HE1114" s="28"/>
      <c r="HF1114" s="28"/>
      <c r="HG1114" s="28"/>
      <c r="HH1114" s="28"/>
      <c r="HI1114" s="28"/>
      <c r="HJ1114" s="28"/>
      <c r="HK1114" s="28"/>
      <c r="HL1114" s="28"/>
      <c r="HM1114" s="28"/>
      <c r="HN1114" s="28"/>
      <c r="HO1114" s="28"/>
      <c r="HP1114" s="28"/>
      <c r="HQ1114" s="28"/>
      <c r="HR1114" s="28"/>
      <c r="HS1114" s="28"/>
      <c r="HT1114" s="28"/>
      <c r="HU1114" s="28"/>
      <c r="HV1114" s="28"/>
      <c r="HW1114" s="28"/>
      <c r="HX1114" s="28"/>
      <c r="HY1114" s="28"/>
      <c r="HZ1114" s="28"/>
      <c r="IA1114" s="28"/>
      <c r="IB1114" s="28"/>
      <c r="IC1114" s="28"/>
      <c r="ID1114" s="28"/>
      <c r="IE1114" s="28"/>
      <c r="IF1114" s="28"/>
      <c r="IG1114" s="28"/>
      <c r="IH1114" s="28"/>
      <c r="II1114" s="28"/>
      <c r="IJ1114" s="28"/>
      <c r="IK1114" s="28"/>
      <c r="IL1114" s="28"/>
      <c r="IM1114" s="28"/>
      <c r="IN1114" s="28"/>
      <c r="IO1114" s="28"/>
      <c r="IP1114" s="28"/>
      <c r="IQ1114" s="28"/>
      <c r="IR1114" s="28"/>
    </row>
    <row r="1115" spans="2:252" x14ac:dyDescent="0.25">
      <c r="B1115" s="28"/>
      <c r="C1115" s="28"/>
      <c r="D1115" s="28"/>
      <c r="E1115" s="28"/>
      <c r="F1115" s="28"/>
      <c r="G1115" s="28"/>
      <c r="H1115" s="28"/>
      <c r="K1115" s="28"/>
      <c r="L1115" s="28"/>
      <c r="M1115" s="28"/>
      <c r="N1115" s="28"/>
      <c r="O1115" s="28"/>
      <c r="P1115" s="28"/>
      <c r="Q1115" s="28"/>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c r="DN1115" s="28"/>
      <c r="DO1115" s="28"/>
      <c r="DP1115" s="28"/>
      <c r="DQ1115" s="28"/>
      <c r="DR1115" s="28"/>
      <c r="DS1115" s="28"/>
      <c r="DT1115" s="28"/>
      <c r="DU1115" s="28"/>
      <c r="DV1115" s="28"/>
      <c r="DW1115" s="28"/>
      <c r="DX1115" s="28"/>
      <c r="DY1115" s="28"/>
      <c r="DZ1115" s="28"/>
      <c r="EA1115" s="28"/>
      <c r="EB1115" s="28"/>
      <c r="EC1115" s="28"/>
      <c r="ED1115" s="28"/>
      <c r="EE1115" s="28"/>
      <c r="EF1115" s="28"/>
      <c r="EG1115" s="28"/>
      <c r="EH1115" s="28"/>
      <c r="EI1115" s="28"/>
      <c r="EJ1115" s="28"/>
      <c r="EK1115" s="28"/>
      <c r="EL1115" s="28"/>
      <c r="EM1115" s="28"/>
      <c r="EN1115" s="28"/>
      <c r="EO1115" s="28"/>
      <c r="EP1115" s="28"/>
      <c r="EQ1115" s="28"/>
      <c r="ER1115" s="28"/>
      <c r="ES1115" s="28"/>
      <c r="ET1115" s="28"/>
      <c r="EU1115" s="28"/>
      <c r="EV1115" s="28"/>
      <c r="EW1115" s="28"/>
      <c r="EX1115" s="28"/>
      <c r="EY1115" s="28"/>
      <c r="EZ1115" s="28"/>
      <c r="FA1115" s="28"/>
      <c r="FB1115" s="28"/>
      <c r="FC1115" s="28"/>
      <c r="FD1115" s="28"/>
      <c r="FE1115" s="28"/>
      <c r="FF1115" s="28"/>
      <c r="FG1115" s="28"/>
      <c r="FH1115" s="28"/>
      <c r="FI1115" s="28"/>
      <c r="FJ1115" s="28"/>
      <c r="FK1115" s="28"/>
      <c r="FL1115" s="28"/>
      <c r="FM1115" s="28"/>
      <c r="FN1115" s="28"/>
      <c r="FO1115" s="28"/>
      <c r="FP1115" s="28"/>
      <c r="FQ1115" s="28"/>
      <c r="FR1115" s="28"/>
      <c r="FS1115" s="28"/>
      <c r="FT1115" s="28"/>
      <c r="FU1115" s="28"/>
      <c r="FV1115" s="28"/>
      <c r="FW1115" s="28"/>
      <c r="FX1115" s="28"/>
      <c r="FY1115" s="28"/>
      <c r="FZ1115" s="28"/>
      <c r="GA1115" s="28"/>
      <c r="GB1115" s="28"/>
      <c r="GC1115" s="28"/>
      <c r="GD1115" s="28"/>
      <c r="GE1115" s="28"/>
      <c r="GF1115" s="28"/>
      <c r="GG1115" s="28"/>
      <c r="GH1115" s="28"/>
      <c r="GI1115" s="28"/>
      <c r="GJ1115" s="28"/>
      <c r="GK1115" s="28"/>
      <c r="GL1115" s="28"/>
      <c r="GM1115" s="28"/>
      <c r="GN1115" s="28"/>
      <c r="GO1115" s="28"/>
      <c r="GP1115" s="28"/>
      <c r="GQ1115" s="28"/>
      <c r="GR1115" s="28"/>
      <c r="GS1115" s="28"/>
      <c r="GT1115" s="28"/>
      <c r="GU1115" s="28"/>
      <c r="GV1115" s="28"/>
      <c r="GW1115" s="28"/>
      <c r="GX1115" s="28"/>
      <c r="GY1115" s="28"/>
      <c r="GZ1115" s="28"/>
      <c r="HA1115" s="28"/>
      <c r="HB1115" s="28"/>
      <c r="HC1115" s="28"/>
      <c r="HD1115" s="28"/>
      <c r="HE1115" s="28"/>
      <c r="HF1115" s="28"/>
      <c r="HG1115" s="28"/>
      <c r="HH1115" s="28"/>
      <c r="HI1115" s="28"/>
      <c r="HJ1115" s="28"/>
      <c r="HK1115" s="28"/>
      <c r="HL1115" s="28"/>
      <c r="HM1115" s="28"/>
      <c r="HN1115" s="28"/>
      <c r="HO1115" s="28"/>
      <c r="HP1115" s="28"/>
      <c r="HQ1115" s="28"/>
      <c r="HR1115" s="28"/>
      <c r="HS1115" s="28"/>
      <c r="HT1115" s="28"/>
      <c r="HU1115" s="28"/>
      <c r="HV1115" s="28"/>
      <c r="HW1115" s="28"/>
      <c r="HX1115" s="28"/>
      <c r="HY1115" s="28"/>
      <c r="HZ1115" s="28"/>
      <c r="IA1115" s="28"/>
      <c r="IB1115" s="28"/>
      <c r="IC1115" s="28"/>
      <c r="ID1115" s="28"/>
      <c r="IE1115" s="28"/>
      <c r="IF1115" s="28"/>
      <c r="IG1115" s="28"/>
      <c r="IH1115" s="28"/>
      <c r="II1115" s="28"/>
      <c r="IJ1115" s="28"/>
      <c r="IK1115" s="28"/>
      <c r="IL1115" s="28"/>
      <c r="IM1115" s="28"/>
      <c r="IN1115" s="28"/>
      <c r="IO1115" s="28"/>
      <c r="IP1115" s="28"/>
      <c r="IQ1115" s="28"/>
      <c r="IR1115" s="28"/>
    </row>
    <row r="1116" spans="2:252" x14ac:dyDescent="0.25">
      <c r="B1116" s="28"/>
      <c r="C1116" s="28"/>
      <c r="D1116" s="28"/>
      <c r="E1116" s="28"/>
      <c r="F1116" s="28"/>
      <c r="G1116" s="28"/>
      <c r="H1116" s="28"/>
      <c r="K1116" s="28"/>
      <c r="L1116" s="28"/>
      <c r="M1116" s="28"/>
      <c r="N1116" s="28"/>
      <c r="O1116" s="28"/>
      <c r="P1116" s="28"/>
      <c r="Q1116" s="28"/>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c r="DN1116" s="28"/>
      <c r="DO1116" s="28"/>
      <c r="DP1116" s="28"/>
      <c r="DQ1116" s="28"/>
      <c r="DR1116" s="28"/>
      <c r="DS1116" s="28"/>
      <c r="DT1116" s="28"/>
      <c r="DU1116" s="28"/>
      <c r="DV1116" s="28"/>
      <c r="DW1116" s="28"/>
      <c r="DX1116" s="28"/>
      <c r="DY1116" s="28"/>
      <c r="DZ1116" s="28"/>
      <c r="EA1116" s="28"/>
      <c r="EB1116" s="28"/>
      <c r="EC1116" s="28"/>
      <c r="ED1116" s="28"/>
      <c r="EE1116" s="28"/>
      <c r="EF1116" s="28"/>
      <c r="EG1116" s="28"/>
      <c r="EH1116" s="28"/>
      <c r="EI1116" s="28"/>
      <c r="EJ1116" s="28"/>
      <c r="EK1116" s="28"/>
      <c r="EL1116" s="28"/>
      <c r="EM1116" s="28"/>
      <c r="EN1116" s="28"/>
      <c r="EO1116" s="28"/>
      <c r="EP1116" s="28"/>
      <c r="EQ1116" s="28"/>
      <c r="ER1116" s="28"/>
      <c r="ES1116" s="28"/>
      <c r="ET1116" s="28"/>
      <c r="EU1116" s="28"/>
      <c r="EV1116" s="28"/>
      <c r="EW1116" s="28"/>
      <c r="EX1116" s="28"/>
      <c r="EY1116" s="28"/>
      <c r="EZ1116" s="28"/>
      <c r="FA1116" s="28"/>
      <c r="FB1116" s="28"/>
      <c r="FC1116" s="28"/>
      <c r="FD1116" s="28"/>
      <c r="FE1116" s="28"/>
      <c r="FF1116" s="28"/>
      <c r="FG1116" s="28"/>
      <c r="FH1116" s="28"/>
      <c r="FI1116" s="28"/>
      <c r="FJ1116" s="28"/>
      <c r="FK1116" s="28"/>
      <c r="FL1116" s="28"/>
      <c r="FM1116" s="28"/>
      <c r="FN1116" s="28"/>
      <c r="FO1116" s="28"/>
      <c r="FP1116" s="28"/>
      <c r="FQ1116" s="28"/>
      <c r="FR1116" s="28"/>
      <c r="FS1116" s="28"/>
      <c r="FT1116" s="28"/>
      <c r="FU1116" s="28"/>
      <c r="FV1116" s="28"/>
      <c r="FW1116" s="28"/>
      <c r="FX1116" s="28"/>
      <c r="FY1116" s="28"/>
      <c r="FZ1116" s="28"/>
      <c r="GA1116" s="28"/>
      <c r="GB1116" s="28"/>
      <c r="GC1116" s="28"/>
      <c r="GD1116" s="28"/>
      <c r="GE1116" s="28"/>
      <c r="GF1116" s="28"/>
      <c r="GG1116" s="28"/>
      <c r="GH1116" s="28"/>
      <c r="GI1116" s="28"/>
      <c r="GJ1116" s="28"/>
      <c r="GK1116" s="28"/>
      <c r="GL1116" s="28"/>
      <c r="GM1116" s="28"/>
      <c r="GN1116" s="28"/>
      <c r="GO1116" s="28"/>
      <c r="GP1116" s="28"/>
      <c r="GQ1116" s="28"/>
      <c r="GR1116" s="28"/>
      <c r="GS1116" s="28"/>
      <c r="GT1116" s="28"/>
      <c r="GU1116" s="28"/>
      <c r="GV1116" s="28"/>
      <c r="GW1116" s="28"/>
      <c r="GX1116" s="28"/>
      <c r="GY1116" s="28"/>
      <c r="GZ1116" s="28"/>
      <c r="HA1116" s="28"/>
      <c r="HB1116" s="28"/>
      <c r="HC1116" s="28"/>
      <c r="HD1116" s="28"/>
      <c r="HE1116" s="28"/>
      <c r="HF1116" s="28"/>
      <c r="HG1116" s="28"/>
      <c r="HH1116" s="28"/>
      <c r="HI1116" s="28"/>
      <c r="HJ1116" s="28"/>
      <c r="HK1116" s="28"/>
      <c r="HL1116" s="28"/>
      <c r="HM1116" s="28"/>
      <c r="HN1116" s="28"/>
      <c r="HO1116" s="28"/>
      <c r="HP1116" s="28"/>
      <c r="HQ1116" s="28"/>
      <c r="HR1116" s="28"/>
      <c r="HS1116" s="28"/>
      <c r="HT1116" s="28"/>
      <c r="HU1116" s="28"/>
      <c r="HV1116" s="28"/>
      <c r="HW1116" s="28"/>
      <c r="HX1116" s="28"/>
      <c r="HY1116" s="28"/>
      <c r="HZ1116" s="28"/>
      <c r="IA1116" s="28"/>
      <c r="IB1116" s="28"/>
      <c r="IC1116" s="28"/>
      <c r="ID1116" s="28"/>
      <c r="IE1116" s="28"/>
      <c r="IF1116" s="28"/>
      <c r="IG1116" s="28"/>
      <c r="IH1116" s="28"/>
      <c r="II1116" s="28"/>
      <c r="IJ1116" s="28"/>
      <c r="IK1116" s="28"/>
      <c r="IL1116" s="28"/>
      <c r="IM1116" s="28"/>
      <c r="IN1116" s="28"/>
      <c r="IO1116" s="28"/>
      <c r="IP1116" s="28"/>
      <c r="IQ1116" s="28"/>
      <c r="IR1116" s="28"/>
    </row>
    <row r="1117" spans="2:252" x14ac:dyDescent="0.25">
      <c r="B1117" s="28"/>
      <c r="C1117" s="28"/>
      <c r="D1117" s="28"/>
      <c r="E1117" s="28"/>
      <c r="F1117" s="28"/>
      <c r="G1117" s="28"/>
      <c r="H1117" s="28"/>
      <c r="K1117" s="28"/>
      <c r="L1117" s="28"/>
      <c r="M1117" s="28"/>
      <c r="N1117" s="28"/>
      <c r="O1117" s="28"/>
      <c r="P1117" s="28"/>
      <c r="Q1117" s="28"/>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c r="DN1117" s="28"/>
      <c r="DO1117" s="28"/>
      <c r="DP1117" s="28"/>
      <c r="DQ1117" s="28"/>
      <c r="DR1117" s="28"/>
      <c r="DS1117" s="28"/>
      <c r="DT1117" s="28"/>
      <c r="DU1117" s="28"/>
      <c r="DV1117" s="28"/>
      <c r="DW1117" s="28"/>
      <c r="DX1117" s="28"/>
      <c r="DY1117" s="28"/>
      <c r="DZ1117" s="28"/>
      <c r="EA1117" s="28"/>
      <c r="EB1117" s="28"/>
      <c r="EC1117" s="28"/>
      <c r="ED1117" s="28"/>
      <c r="EE1117" s="28"/>
      <c r="EF1117" s="28"/>
      <c r="EG1117" s="28"/>
      <c r="EH1117" s="28"/>
      <c r="EI1117" s="28"/>
      <c r="EJ1117" s="28"/>
      <c r="EK1117" s="28"/>
      <c r="EL1117" s="28"/>
      <c r="EM1117" s="28"/>
      <c r="EN1117" s="28"/>
      <c r="EO1117" s="28"/>
      <c r="EP1117" s="28"/>
      <c r="EQ1117" s="28"/>
      <c r="ER1117" s="28"/>
      <c r="ES1117" s="28"/>
      <c r="ET1117" s="28"/>
      <c r="EU1117" s="28"/>
      <c r="EV1117" s="28"/>
      <c r="EW1117" s="28"/>
      <c r="EX1117" s="28"/>
      <c r="EY1117" s="28"/>
      <c r="EZ1117" s="28"/>
      <c r="FA1117" s="28"/>
      <c r="FB1117" s="28"/>
      <c r="FC1117" s="28"/>
      <c r="FD1117" s="28"/>
      <c r="FE1117" s="28"/>
      <c r="FF1117" s="28"/>
      <c r="FG1117" s="28"/>
      <c r="FH1117" s="28"/>
      <c r="FI1117" s="28"/>
      <c r="FJ1117" s="28"/>
      <c r="FK1117" s="28"/>
      <c r="FL1117" s="28"/>
      <c r="FM1117" s="28"/>
      <c r="FN1117" s="28"/>
      <c r="FO1117" s="28"/>
      <c r="FP1117" s="28"/>
      <c r="FQ1117" s="28"/>
      <c r="FR1117" s="28"/>
      <c r="FS1117" s="28"/>
      <c r="FT1117" s="28"/>
      <c r="FU1117" s="28"/>
      <c r="FV1117" s="28"/>
      <c r="FW1117" s="28"/>
      <c r="FX1117" s="28"/>
      <c r="FY1117" s="28"/>
      <c r="FZ1117" s="28"/>
      <c r="GA1117" s="28"/>
      <c r="GB1117" s="28"/>
      <c r="GC1117" s="28"/>
      <c r="GD1117" s="28"/>
      <c r="GE1117" s="28"/>
      <c r="GF1117" s="28"/>
      <c r="GG1117" s="28"/>
      <c r="GH1117" s="28"/>
      <c r="GI1117" s="28"/>
      <c r="GJ1117" s="28"/>
      <c r="GK1117" s="28"/>
      <c r="GL1117" s="28"/>
      <c r="GM1117" s="28"/>
      <c r="GN1117" s="28"/>
      <c r="GO1117" s="28"/>
      <c r="GP1117" s="28"/>
      <c r="GQ1117" s="28"/>
      <c r="GR1117" s="28"/>
      <c r="GS1117" s="28"/>
      <c r="GT1117" s="28"/>
      <c r="GU1117" s="28"/>
      <c r="GV1117" s="28"/>
      <c r="GW1117" s="28"/>
      <c r="GX1117" s="28"/>
      <c r="GY1117" s="28"/>
      <c r="GZ1117" s="28"/>
      <c r="HA1117" s="28"/>
      <c r="HB1117" s="28"/>
      <c r="HC1117" s="28"/>
      <c r="HD1117" s="28"/>
      <c r="HE1117" s="28"/>
      <c r="HF1117" s="28"/>
      <c r="HG1117" s="28"/>
      <c r="HH1117" s="28"/>
      <c r="HI1117" s="28"/>
      <c r="HJ1117" s="28"/>
      <c r="HK1117" s="28"/>
      <c r="HL1117" s="28"/>
      <c r="HM1117" s="28"/>
      <c r="HN1117" s="28"/>
      <c r="HO1117" s="28"/>
      <c r="HP1117" s="28"/>
      <c r="HQ1117" s="28"/>
      <c r="HR1117" s="28"/>
      <c r="HS1117" s="28"/>
      <c r="HT1117" s="28"/>
      <c r="HU1117" s="28"/>
      <c r="HV1117" s="28"/>
      <c r="HW1117" s="28"/>
      <c r="HX1117" s="28"/>
      <c r="HY1117" s="28"/>
      <c r="HZ1117" s="28"/>
      <c r="IA1117" s="28"/>
      <c r="IB1117" s="28"/>
      <c r="IC1117" s="28"/>
      <c r="ID1117" s="28"/>
      <c r="IE1117" s="28"/>
      <c r="IF1117" s="28"/>
      <c r="IG1117" s="28"/>
      <c r="IH1117" s="28"/>
      <c r="II1117" s="28"/>
      <c r="IJ1117" s="28"/>
      <c r="IK1117" s="28"/>
      <c r="IL1117" s="28"/>
      <c r="IM1117" s="28"/>
      <c r="IN1117" s="28"/>
      <c r="IO1117" s="28"/>
      <c r="IP1117" s="28"/>
      <c r="IQ1117" s="28"/>
      <c r="IR1117" s="28"/>
    </row>
    <row r="1118" spans="2:252" x14ac:dyDescent="0.25">
      <c r="B1118" s="28"/>
      <c r="C1118" s="28"/>
      <c r="D1118" s="28"/>
      <c r="E1118" s="28"/>
      <c r="F1118" s="28"/>
      <c r="G1118" s="28"/>
      <c r="H1118" s="28"/>
      <c r="K1118" s="28"/>
      <c r="L1118" s="28"/>
      <c r="M1118" s="28"/>
      <c r="N1118" s="28"/>
      <c r="O1118" s="28"/>
      <c r="P1118" s="28"/>
      <c r="Q1118" s="28"/>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c r="DN1118" s="28"/>
      <c r="DO1118" s="28"/>
      <c r="DP1118" s="28"/>
      <c r="DQ1118" s="28"/>
      <c r="DR1118" s="28"/>
      <c r="DS1118" s="28"/>
      <c r="DT1118" s="28"/>
      <c r="DU1118" s="28"/>
      <c r="DV1118" s="28"/>
      <c r="DW1118" s="28"/>
      <c r="DX1118" s="28"/>
      <c r="DY1118" s="28"/>
      <c r="DZ1118" s="28"/>
      <c r="EA1118" s="28"/>
      <c r="EB1118" s="28"/>
      <c r="EC1118" s="28"/>
      <c r="ED1118" s="28"/>
      <c r="EE1118" s="28"/>
      <c r="EF1118" s="28"/>
      <c r="EG1118" s="28"/>
      <c r="EH1118" s="28"/>
      <c r="EI1118" s="28"/>
      <c r="EJ1118" s="28"/>
      <c r="EK1118" s="28"/>
      <c r="EL1118" s="28"/>
      <c r="EM1118" s="28"/>
      <c r="EN1118" s="28"/>
      <c r="EO1118" s="28"/>
      <c r="EP1118" s="28"/>
      <c r="EQ1118" s="28"/>
      <c r="ER1118" s="28"/>
      <c r="ES1118" s="28"/>
      <c r="ET1118" s="28"/>
      <c r="EU1118" s="28"/>
      <c r="EV1118" s="28"/>
      <c r="EW1118" s="28"/>
      <c r="EX1118" s="28"/>
      <c r="EY1118" s="28"/>
      <c r="EZ1118" s="28"/>
      <c r="FA1118" s="28"/>
      <c r="FB1118" s="28"/>
      <c r="FC1118" s="28"/>
      <c r="FD1118" s="28"/>
      <c r="FE1118" s="28"/>
      <c r="FF1118" s="28"/>
      <c r="FG1118" s="28"/>
      <c r="FH1118" s="28"/>
      <c r="FI1118" s="28"/>
      <c r="FJ1118" s="28"/>
      <c r="FK1118" s="28"/>
      <c r="FL1118" s="28"/>
      <c r="FM1118" s="28"/>
      <c r="FN1118" s="28"/>
      <c r="FO1118" s="28"/>
      <c r="FP1118" s="28"/>
      <c r="FQ1118" s="28"/>
      <c r="FR1118" s="28"/>
      <c r="FS1118" s="28"/>
      <c r="FT1118" s="28"/>
      <c r="FU1118" s="28"/>
      <c r="FV1118" s="28"/>
      <c r="FW1118" s="28"/>
      <c r="FX1118" s="28"/>
      <c r="FY1118" s="28"/>
      <c r="FZ1118" s="28"/>
      <c r="GA1118" s="28"/>
      <c r="GB1118" s="28"/>
      <c r="GC1118" s="28"/>
      <c r="GD1118" s="28"/>
      <c r="GE1118" s="28"/>
      <c r="GF1118" s="28"/>
      <c r="GG1118" s="28"/>
      <c r="GH1118" s="28"/>
      <c r="GI1118" s="28"/>
      <c r="GJ1118" s="28"/>
      <c r="GK1118" s="28"/>
      <c r="GL1118" s="28"/>
      <c r="GM1118" s="28"/>
      <c r="GN1118" s="28"/>
      <c r="GO1118" s="28"/>
      <c r="GP1118" s="28"/>
      <c r="GQ1118" s="28"/>
      <c r="GR1118" s="28"/>
      <c r="GS1118" s="28"/>
      <c r="GT1118" s="28"/>
      <c r="GU1118" s="28"/>
      <c r="GV1118" s="28"/>
      <c r="GW1118" s="28"/>
      <c r="GX1118" s="28"/>
      <c r="GY1118" s="28"/>
      <c r="GZ1118" s="28"/>
      <c r="HA1118" s="28"/>
      <c r="HB1118" s="28"/>
      <c r="HC1118" s="28"/>
      <c r="HD1118" s="28"/>
      <c r="HE1118" s="28"/>
      <c r="HF1118" s="28"/>
      <c r="HG1118" s="28"/>
      <c r="HH1118" s="28"/>
      <c r="HI1118" s="28"/>
      <c r="HJ1118" s="28"/>
      <c r="HK1118" s="28"/>
      <c r="HL1118" s="28"/>
      <c r="HM1118" s="28"/>
      <c r="HN1118" s="28"/>
      <c r="HO1118" s="28"/>
      <c r="HP1118" s="28"/>
      <c r="HQ1118" s="28"/>
      <c r="HR1118" s="28"/>
      <c r="HS1118" s="28"/>
      <c r="HT1118" s="28"/>
      <c r="HU1118" s="28"/>
      <c r="HV1118" s="28"/>
      <c r="HW1118" s="28"/>
      <c r="HX1118" s="28"/>
      <c r="HY1118" s="28"/>
      <c r="HZ1118" s="28"/>
      <c r="IA1118" s="28"/>
      <c r="IB1118" s="28"/>
      <c r="IC1118" s="28"/>
      <c r="ID1118" s="28"/>
      <c r="IE1118" s="28"/>
      <c r="IF1118" s="28"/>
      <c r="IG1118" s="28"/>
      <c r="IH1118" s="28"/>
      <c r="II1118" s="28"/>
      <c r="IJ1118" s="28"/>
      <c r="IK1118" s="28"/>
      <c r="IL1118" s="28"/>
      <c r="IM1118" s="28"/>
      <c r="IN1118" s="28"/>
      <c r="IO1118" s="28"/>
      <c r="IP1118" s="28"/>
      <c r="IQ1118" s="28"/>
      <c r="IR1118" s="28"/>
    </row>
    <row r="1119" spans="2:252" x14ac:dyDescent="0.25">
      <c r="B1119" s="28"/>
      <c r="C1119" s="28"/>
      <c r="D1119" s="28"/>
      <c r="E1119" s="28"/>
      <c r="F1119" s="28"/>
      <c r="G1119" s="28"/>
      <c r="H1119" s="28"/>
      <c r="K1119" s="28"/>
      <c r="L1119" s="28"/>
      <c r="M1119" s="28"/>
      <c r="N1119" s="28"/>
      <c r="O1119" s="28"/>
      <c r="P1119" s="28"/>
      <c r="Q1119" s="28"/>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c r="DN1119" s="28"/>
      <c r="DO1119" s="28"/>
      <c r="DP1119" s="28"/>
      <c r="DQ1119" s="28"/>
      <c r="DR1119" s="28"/>
      <c r="DS1119" s="28"/>
      <c r="DT1119" s="28"/>
      <c r="DU1119" s="28"/>
      <c r="DV1119" s="28"/>
      <c r="DW1119" s="28"/>
      <c r="DX1119" s="28"/>
      <c r="DY1119" s="28"/>
      <c r="DZ1119" s="28"/>
      <c r="EA1119" s="28"/>
      <c r="EB1119" s="28"/>
      <c r="EC1119" s="28"/>
      <c r="ED1119" s="28"/>
      <c r="EE1119" s="28"/>
      <c r="EF1119" s="28"/>
      <c r="EG1119" s="28"/>
      <c r="EH1119" s="28"/>
      <c r="EI1119" s="28"/>
      <c r="EJ1119" s="28"/>
      <c r="EK1119" s="28"/>
      <c r="EL1119" s="28"/>
      <c r="EM1119" s="28"/>
      <c r="EN1119" s="28"/>
      <c r="EO1119" s="28"/>
      <c r="EP1119" s="28"/>
      <c r="EQ1119" s="28"/>
      <c r="ER1119" s="28"/>
      <c r="ES1119" s="28"/>
      <c r="ET1119" s="28"/>
      <c r="EU1119" s="28"/>
      <c r="EV1119" s="28"/>
      <c r="EW1119" s="28"/>
      <c r="EX1119" s="28"/>
      <c r="EY1119" s="28"/>
      <c r="EZ1119" s="28"/>
      <c r="FA1119" s="28"/>
      <c r="FB1119" s="28"/>
      <c r="FC1119" s="28"/>
      <c r="FD1119" s="28"/>
      <c r="FE1119" s="28"/>
      <c r="FF1119" s="28"/>
      <c r="FG1119" s="28"/>
      <c r="FH1119" s="28"/>
      <c r="FI1119" s="28"/>
      <c r="FJ1119" s="28"/>
      <c r="FK1119" s="28"/>
      <c r="FL1119" s="28"/>
      <c r="FM1119" s="28"/>
      <c r="FN1119" s="28"/>
      <c r="FO1119" s="28"/>
      <c r="FP1119" s="28"/>
      <c r="FQ1119" s="28"/>
      <c r="FR1119" s="28"/>
      <c r="FS1119" s="28"/>
      <c r="FT1119" s="28"/>
      <c r="FU1119" s="28"/>
      <c r="FV1119" s="28"/>
      <c r="FW1119" s="28"/>
      <c r="FX1119" s="28"/>
      <c r="FY1119" s="28"/>
      <c r="FZ1119" s="28"/>
      <c r="GA1119" s="28"/>
      <c r="GB1119" s="28"/>
      <c r="GC1119" s="28"/>
      <c r="GD1119" s="28"/>
      <c r="GE1119" s="28"/>
      <c r="GF1119" s="28"/>
      <c r="GG1119" s="28"/>
      <c r="GH1119" s="28"/>
      <c r="GI1119" s="28"/>
      <c r="GJ1119" s="28"/>
      <c r="GK1119" s="28"/>
      <c r="GL1119" s="28"/>
      <c r="GM1119" s="28"/>
      <c r="GN1119" s="28"/>
      <c r="GO1119" s="28"/>
      <c r="GP1119" s="28"/>
      <c r="GQ1119" s="28"/>
      <c r="GR1119" s="28"/>
      <c r="GS1119" s="28"/>
      <c r="GT1119" s="28"/>
      <c r="GU1119" s="28"/>
      <c r="GV1119" s="28"/>
      <c r="GW1119" s="28"/>
      <c r="GX1119" s="28"/>
      <c r="GY1119" s="28"/>
      <c r="GZ1119" s="28"/>
      <c r="HA1119" s="28"/>
      <c r="HB1119" s="28"/>
      <c r="HC1119" s="28"/>
      <c r="HD1119" s="28"/>
      <c r="HE1119" s="28"/>
      <c r="HF1119" s="28"/>
      <c r="HG1119" s="28"/>
      <c r="HH1119" s="28"/>
      <c r="HI1119" s="28"/>
      <c r="HJ1119" s="28"/>
      <c r="HK1119" s="28"/>
      <c r="HL1119" s="28"/>
      <c r="HM1119" s="28"/>
      <c r="HN1119" s="28"/>
      <c r="HO1119" s="28"/>
      <c r="HP1119" s="28"/>
      <c r="HQ1119" s="28"/>
      <c r="HR1119" s="28"/>
      <c r="HS1119" s="28"/>
      <c r="HT1119" s="28"/>
      <c r="HU1119" s="28"/>
      <c r="HV1119" s="28"/>
      <c r="HW1119" s="28"/>
      <c r="HX1119" s="28"/>
      <c r="HY1119" s="28"/>
      <c r="HZ1119" s="28"/>
      <c r="IA1119" s="28"/>
      <c r="IB1119" s="28"/>
      <c r="IC1119" s="28"/>
      <c r="ID1119" s="28"/>
      <c r="IE1119" s="28"/>
      <c r="IF1119" s="28"/>
      <c r="IG1119" s="28"/>
      <c r="IH1119" s="28"/>
      <c r="II1119" s="28"/>
      <c r="IJ1119" s="28"/>
      <c r="IK1119" s="28"/>
      <c r="IL1119" s="28"/>
      <c r="IM1119" s="28"/>
      <c r="IN1119" s="28"/>
      <c r="IO1119" s="28"/>
      <c r="IP1119" s="28"/>
      <c r="IQ1119" s="28"/>
      <c r="IR1119" s="28"/>
    </row>
    <row r="1120" spans="2:252" x14ac:dyDescent="0.25">
      <c r="B1120" s="28"/>
      <c r="C1120" s="28"/>
      <c r="D1120" s="28"/>
      <c r="E1120" s="28"/>
      <c r="F1120" s="28"/>
      <c r="G1120" s="28"/>
      <c r="H1120" s="28"/>
      <c r="K1120" s="28"/>
      <c r="L1120" s="28"/>
      <c r="M1120" s="28"/>
      <c r="N1120" s="28"/>
      <c r="O1120" s="28"/>
      <c r="P1120" s="28"/>
      <c r="Q1120" s="28"/>
      <c r="R1120" s="28"/>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c r="DN1120" s="28"/>
      <c r="DO1120" s="28"/>
      <c r="DP1120" s="28"/>
      <c r="DQ1120" s="28"/>
      <c r="DR1120" s="28"/>
      <c r="DS1120" s="28"/>
      <c r="DT1120" s="28"/>
      <c r="DU1120" s="28"/>
      <c r="DV1120" s="28"/>
      <c r="DW1120" s="28"/>
      <c r="DX1120" s="28"/>
      <c r="DY1120" s="28"/>
      <c r="DZ1120" s="28"/>
      <c r="EA1120" s="28"/>
      <c r="EB1120" s="28"/>
      <c r="EC1120" s="28"/>
      <c r="ED1120" s="28"/>
      <c r="EE1120" s="28"/>
      <c r="EF1120" s="28"/>
      <c r="EG1120" s="28"/>
      <c r="EH1120" s="28"/>
      <c r="EI1120" s="28"/>
      <c r="EJ1120" s="28"/>
      <c r="EK1120" s="28"/>
      <c r="EL1120" s="28"/>
      <c r="EM1120" s="28"/>
      <c r="EN1120" s="28"/>
      <c r="EO1120" s="28"/>
      <c r="EP1120" s="28"/>
      <c r="EQ1120" s="28"/>
      <c r="ER1120" s="28"/>
      <c r="ES1120" s="28"/>
      <c r="ET1120" s="28"/>
      <c r="EU1120" s="28"/>
      <c r="EV1120" s="28"/>
      <c r="EW1120" s="28"/>
      <c r="EX1120" s="28"/>
      <c r="EY1120" s="28"/>
      <c r="EZ1120" s="28"/>
      <c r="FA1120" s="28"/>
      <c r="FB1120" s="28"/>
      <c r="FC1120" s="28"/>
      <c r="FD1120" s="28"/>
      <c r="FE1120" s="28"/>
      <c r="FF1120" s="28"/>
      <c r="FG1120" s="28"/>
      <c r="FH1120" s="28"/>
      <c r="FI1120" s="28"/>
      <c r="FJ1120" s="28"/>
      <c r="FK1120" s="28"/>
      <c r="FL1120" s="28"/>
      <c r="FM1120" s="28"/>
      <c r="FN1120" s="28"/>
      <c r="FO1120" s="28"/>
      <c r="FP1120" s="28"/>
      <c r="FQ1120" s="28"/>
      <c r="FR1120" s="28"/>
      <c r="FS1120" s="28"/>
      <c r="FT1120" s="28"/>
      <c r="FU1120" s="28"/>
      <c r="FV1120" s="28"/>
      <c r="FW1120" s="28"/>
      <c r="FX1120" s="28"/>
      <c r="FY1120" s="28"/>
      <c r="FZ1120" s="28"/>
      <c r="GA1120" s="28"/>
      <c r="GB1120" s="28"/>
      <c r="GC1120" s="28"/>
      <c r="GD1120" s="28"/>
      <c r="GE1120" s="28"/>
      <c r="GF1120" s="28"/>
      <c r="GG1120" s="28"/>
      <c r="GH1120" s="28"/>
      <c r="GI1120" s="28"/>
      <c r="GJ1120" s="28"/>
      <c r="GK1120" s="28"/>
      <c r="GL1120" s="28"/>
      <c r="GM1120" s="28"/>
      <c r="GN1120" s="28"/>
      <c r="GO1120" s="28"/>
      <c r="GP1120" s="28"/>
      <c r="GQ1120" s="28"/>
      <c r="GR1120" s="28"/>
      <c r="GS1120" s="28"/>
      <c r="GT1120" s="28"/>
      <c r="GU1120" s="28"/>
      <c r="GV1120" s="28"/>
      <c r="GW1120" s="28"/>
      <c r="GX1120" s="28"/>
      <c r="GY1120" s="28"/>
      <c r="GZ1120" s="28"/>
      <c r="HA1120" s="28"/>
      <c r="HB1120" s="28"/>
      <c r="HC1120" s="28"/>
      <c r="HD1120" s="28"/>
      <c r="HE1120" s="28"/>
      <c r="HF1120" s="28"/>
      <c r="HG1120" s="28"/>
      <c r="HH1120" s="28"/>
      <c r="HI1120" s="28"/>
      <c r="HJ1120" s="28"/>
      <c r="HK1120" s="28"/>
      <c r="HL1120" s="28"/>
      <c r="HM1120" s="28"/>
      <c r="HN1120" s="28"/>
      <c r="HO1120" s="28"/>
      <c r="HP1120" s="28"/>
      <c r="HQ1120" s="28"/>
      <c r="HR1120" s="28"/>
      <c r="HS1120" s="28"/>
      <c r="HT1120" s="28"/>
      <c r="HU1120" s="28"/>
      <c r="HV1120" s="28"/>
      <c r="HW1120" s="28"/>
      <c r="HX1120" s="28"/>
      <c r="HY1120" s="28"/>
      <c r="HZ1120" s="28"/>
      <c r="IA1120" s="28"/>
      <c r="IB1120" s="28"/>
      <c r="IC1120" s="28"/>
      <c r="ID1120" s="28"/>
      <c r="IE1120" s="28"/>
      <c r="IF1120" s="28"/>
      <c r="IG1120" s="28"/>
      <c r="IH1120" s="28"/>
      <c r="II1120" s="28"/>
      <c r="IJ1120" s="28"/>
      <c r="IK1120" s="28"/>
      <c r="IL1120" s="28"/>
      <c r="IM1120" s="28"/>
      <c r="IN1120" s="28"/>
      <c r="IO1120" s="28"/>
      <c r="IP1120" s="28"/>
      <c r="IQ1120" s="28"/>
      <c r="IR1120" s="28"/>
    </row>
    <row r="1121" spans="2:252" x14ac:dyDescent="0.25">
      <c r="B1121" s="28"/>
      <c r="C1121" s="28"/>
      <c r="D1121" s="28"/>
      <c r="E1121" s="28"/>
      <c r="F1121" s="28"/>
      <c r="G1121" s="28"/>
      <c r="H1121" s="28"/>
      <c r="K1121" s="28"/>
      <c r="L1121" s="28"/>
      <c r="M1121" s="28"/>
      <c r="N1121" s="28"/>
      <c r="O1121" s="28"/>
      <c r="P1121" s="28"/>
      <c r="Q1121" s="28"/>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c r="DN1121" s="28"/>
      <c r="DO1121" s="28"/>
      <c r="DP1121" s="28"/>
      <c r="DQ1121" s="28"/>
      <c r="DR1121" s="28"/>
      <c r="DS1121" s="28"/>
      <c r="DT1121" s="28"/>
      <c r="DU1121" s="28"/>
      <c r="DV1121" s="28"/>
      <c r="DW1121" s="28"/>
      <c r="DX1121" s="28"/>
      <c r="DY1121" s="28"/>
      <c r="DZ1121" s="28"/>
      <c r="EA1121" s="28"/>
      <c r="EB1121" s="28"/>
      <c r="EC1121" s="28"/>
      <c r="ED1121" s="28"/>
      <c r="EE1121" s="28"/>
      <c r="EF1121" s="28"/>
      <c r="EG1121" s="28"/>
      <c r="EH1121" s="28"/>
      <c r="EI1121" s="28"/>
      <c r="EJ1121" s="28"/>
      <c r="EK1121" s="28"/>
      <c r="EL1121" s="28"/>
      <c r="EM1121" s="28"/>
      <c r="EN1121" s="28"/>
      <c r="EO1121" s="28"/>
      <c r="EP1121" s="28"/>
      <c r="EQ1121" s="28"/>
      <c r="ER1121" s="28"/>
      <c r="ES1121" s="28"/>
      <c r="ET1121" s="28"/>
      <c r="EU1121" s="28"/>
      <c r="EV1121" s="28"/>
      <c r="EW1121" s="28"/>
      <c r="EX1121" s="28"/>
      <c r="EY1121" s="28"/>
      <c r="EZ1121" s="28"/>
      <c r="FA1121" s="28"/>
      <c r="FB1121" s="28"/>
      <c r="FC1121" s="28"/>
      <c r="FD1121" s="28"/>
      <c r="FE1121" s="28"/>
      <c r="FF1121" s="28"/>
      <c r="FG1121" s="28"/>
      <c r="FH1121" s="28"/>
      <c r="FI1121" s="28"/>
      <c r="FJ1121" s="28"/>
      <c r="FK1121" s="28"/>
      <c r="FL1121" s="28"/>
      <c r="FM1121" s="28"/>
      <c r="FN1121" s="28"/>
      <c r="FO1121" s="28"/>
      <c r="FP1121" s="28"/>
      <c r="FQ1121" s="28"/>
      <c r="FR1121" s="28"/>
      <c r="FS1121" s="28"/>
      <c r="FT1121" s="28"/>
      <c r="FU1121" s="28"/>
      <c r="FV1121" s="28"/>
      <c r="FW1121" s="28"/>
      <c r="FX1121" s="28"/>
      <c r="FY1121" s="28"/>
      <c r="FZ1121" s="28"/>
      <c r="GA1121" s="28"/>
      <c r="GB1121" s="28"/>
      <c r="GC1121" s="28"/>
      <c r="GD1121" s="28"/>
      <c r="GE1121" s="28"/>
      <c r="GF1121" s="28"/>
      <c r="GG1121" s="28"/>
      <c r="GH1121" s="28"/>
      <c r="GI1121" s="28"/>
      <c r="GJ1121" s="28"/>
      <c r="GK1121" s="28"/>
      <c r="GL1121" s="28"/>
      <c r="GM1121" s="28"/>
      <c r="GN1121" s="28"/>
      <c r="GO1121" s="28"/>
      <c r="GP1121" s="28"/>
      <c r="GQ1121" s="28"/>
      <c r="GR1121" s="28"/>
      <c r="GS1121" s="28"/>
      <c r="GT1121" s="28"/>
      <c r="GU1121" s="28"/>
      <c r="GV1121" s="28"/>
      <c r="GW1121" s="28"/>
      <c r="GX1121" s="28"/>
      <c r="GY1121" s="28"/>
      <c r="GZ1121" s="28"/>
      <c r="HA1121" s="28"/>
      <c r="HB1121" s="28"/>
      <c r="HC1121" s="28"/>
      <c r="HD1121" s="28"/>
      <c r="HE1121" s="28"/>
      <c r="HF1121" s="28"/>
      <c r="HG1121" s="28"/>
      <c r="HH1121" s="28"/>
      <c r="HI1121" s="28"/>
      <c r="HJ1121" s="28"/>
      <c r="HK1121" s="28"/>
      <c r="HL1121" s="28"/>
      <c r="HM1121" s="28"/>
      <c r="HN1121" s="28"/>
      <c r="HO1121" s="28"/>
      <c r="HP1121" s="28"/>
      <c r="HQ1121" s="28"/>
      <c r="HR1121" s="28"/>
      <c r="HS1121" s="28"/>
      <c r="HT1121" s="28"/>
      <c r="HU1121" s="28"/>
      <c r="HV1121" s="28"/>
      <c r="HW1121" s="28"/>
      <c r="HX1121" s="28"/>
      <c r="HY1121" s="28"/>
      <c r="HZ1121" s="28"/>
      <c r="IA1121" s="28"/>
      <c r="IB1121" s="28"/>
      <c r="IC1121" s="28"/>
      <c r="ID1121" s="28"/>
      <c r="IE1121" s="28"/>
      <c r="IF1121" s="28"/>
      <c r="IG1121" s="28"/>
      <c r="IH1121" s="28"/>
      <c r="II1121" s="28"/>
      <c r="IJ1121" s="28"/>
      <c r="IK1121" s="28"/>
      <c r="IL1121" s="28"/>
      <c r="IM1121" s="28"/>
      <c r="IN1121" s="28"/>
      <c r="IO1121" s="28"/>
      <c r="IP1121" s="28"/>
      <c r="IQ1121" s="28"/>
      <c r="IR1121" s="28"/>
    </row>
    <row r="1122" spans="2:252" x14ac:dyDescent="0.25">
      <c r="B1122" s="28"/>
      <c r="C1122" s="28"/>
      <c r="D1122" s="28"/>
      <c r="E1122" s="28"/>
      <c r="F1122" s="28"/>
      <c r="G1122" s="28"/>
      <c r="H1122" s="28"/>
      <c r="K1122" s="28"/>
      <c r="L1122" s="28"/>
      <c r="M1122" s="28"/>
      <c r="N1122" s="28"/>
      <c r="O1122" s="28"/>
      <c r="P1122" s="28"/>
      <c r="Q1122" s="28"/>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c r="DN1122" s="28"/>
      <c r="DO1122" s="28"/>
      <c r="DP1122" s="28"/>
      <c r="DQ1122" s="28"/>
      <c r="DR1122" s="28"/>
      <c r="DS1122" s="28"/>
      <c r="DT1122" s="28"/>
      <c r="DU1122" s="28"/>
      <c r="DV1122" s="28"/>
      <c r="DW1122" s="28"/>
      <c r="DX1122" s="28"/>
      <c r="DY1122" s="28"/>
      <c r="DZ1122" s="28"/>
      <c r="EA1122" s="28"/>
      <c r="EB1122" s="28"/>
      <c r="EC1122" s="28"/>
      <c r="ED1122" s="28"/>
      <c r="EE1122" s="28"/>
      <c r="EF1122" s="28"/>
      <c r="EG1122" s="28"/>
      <c r="EH1122" s="28"/>
      <c r="EI1122" s="28"/>
      <c r="EJ1122" s="28"/>
      <c r="EK1122" s="28"/>
      <c r="EL1122" s="28"/>
      <c r="EM1122" s="28"/>
      <c r="EN1122" s="28"/>
      <c r="EO1122" s="28"/>
      <c r="EP1122" s="28"/>
      <c r="EQ1122" s="28"/>
      <c r="ER1122" s="28"/>
      <c r="ES1122" s="28"/>
      <c r="ET1122" s="28"/>
      <c r="EU1122" s="28"/>
      <c r="EV1122" s="28"/>
      <c r="EW1122" s="28"/>
      <c r="EX1122" s="28"/>
      <c r="EY1122" s="28"/>
      <c r="EZ1122" s="28"/>
      <c r="FA1122" s="28"/>
      <c r="FB1122" s="28"/>
      <c r="FC1122" s="28"/>
      <c r="FD1122" s="28"/>
      <c r="FE1122" s="28"/>
      <c r="FF1122" s="28"/>
      <c r="FG1122" s="28"/>
      <c r="FH1122" s="28"/>
      <c r="FI1122" s="28"/>
      <c r="FJ1122" s="28"/>
      <c r="FK1122" s="28"/>
      <c r="FL1122" s="28"/>
      <c r="FM1122" s="28"/>
      <c r="FN1122" s="28"/>
      <c r="FO1122" s="28"/>
      <c r="FP1122" s="28"/>
      <c r="FQ1122" s="28"/>
      <c r="FR1122" s="28"/>
      <c r="FS1122" s="28"/>
      <c r="FT1122" s="28"/>
      <c r="FU1122" s="28"/>
      <c r="FV1122" s="28"/>
      <c r="FW1122" s="28"/>
      <c r="FX1122" s="28"/>
      <c r="FY1122" s="28"/>
      <c r="FZ1122" s="28"/>
      <c r="GA1122" s="28"/>
      <c r="GB1122" s="28"/>
      <c r="GC1122" s="28"/>
      <c r="GD1122" s="28"/>
      <c r="GE1122" s="28"/>
      <c r="GF1122" s="28"/>
      <c r="GG1122" s="28"/>
      <c r="GH1122" s="28"/>
      <c r="GI1122" s="28"/>
      <c r="GJ1122" s="28"/>
      <c r="GK1122" s="28"/>
      <c r="GL1122" s="28"/>
      <c r="GM1122" s="28"/>
      <c r="GN1122" s="28"/>
      <c r="GO1122" s="28"/>
      <c r="GP1122" s="28"/>
      <c r="GQ1122" s="28"/>
      <c r="GR1122" s="28"/>
      <c r="GS1122" s="28"/>
      <c r="GT1122" s="28"/>
      <c r="GU1122" s="28"/>
      <c r="GV1122" s="28"/>
      <c r="GW1122" s="28"/>
      <c r="GX1122" s="28"/>
      <c r="GY1122" s="28"/>
      <c r="GZ1122" s="28"/>
      <c r="HA1122" s="28"/>
      <c r="HB1122" s="28"/>
      <c r="HC1122" s="28"/>
      <c r="HD1122" s="28"/>
      <c r="HE1122" s="28"/>
      <c r="HF1122" s="28"/>
      <c r="HG1122" s="28"/>
      <c r="HH1122" s="28"/>
      <c r="HI1122" s="28"/>
      <c r="HJ1122" s="28"/>
      <c r="HK1122" s="28"/>
      <c r="HL1122" s="28"/>
      <c r="HM1122" s="28"/>
      <c r="HN1122" s="28"/>
      <c r="HO1122" s="28"/>
      <c r="HP1122" s="28"/>
      <c r="HQ1122" s="28"/>
      <c r="HR1122" s="28"/>
      <c r="HS1122" s="28"/>
      <c r="HT1122" s="28"/>
      <c r="HU1122" s="28"/>
      <c r="HV1122" s="28"/>
      <c r="HW1122" s="28"/>
      <c r="HX1122" s="28"/>
      <c r="HY1122" s="28"/>
      <c r="HZ1122" s="28"/>
      <c r="IA1122" s="28"/>
      <c r="IB1122" s="28"/>
      <c r="IC1122" s="28"/>
      <c r="ID1122" s="28"/>
      <c r="IE1122" s="28"/>
      <c r="IF1122" s="28"/>
      <c r="IG1122" s="28"/>
      <c r="IH1122" s="28"/>
      <c r="II1122" s="28"/>
      <c r="IJ1122" s="28"/>
      <c r="IK1122" s="28"/>
      <c r="IL1122" s="28"/>
      <c r="IM1122" s="28"/>
      <c r="IN1122" s="28"/>
      <c r="IO1122" s="28"/>
      <c r="IP1122" s="28"/>
      <c r="IQ1122" s="28"/>
      <c r="IR1122" s="28"/>
    </row>
    <row r="1123" spans="2:252" x14ac:dyDescent="0.25">
      <c r="B1123" s="28"/>
      <c r="C1123" s="28"/>
      <c r="D1123" s="28"/>
      <c r="E1123" s="28"/>
      <c r="F1123" s="28"/>
      <c r="G1123" s="28"/>
      <c r="H1123" s="28"/>
      <c r="K1123" s="28"/>
      <c r="L1123" s="28"/>
      <c r="M1123" s="28"/>
      <c r="N1123" s="28"/>
      <c r="O1123" s="28"/>
      <c r="P1123" s="28"/>
      <c r="Q1123" s="28"/>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c r="DN1123" s="28"/>
      <c r="DO1123" s="28"/>
      <c r="DP1123" s="28"/>
      <c r="DQ1123" s="28"/>
      <c r="DR1123" s="28"/>
      <c r="DS1123" s="28"/>
      <c r="DT1123" s="28"/>
      <c r="DU1123" s="28"/>
      <c r="DV1123" s="28"/>
      <c r="DW1123" s="28"/>
      <c r="DX1123" s="28"/>
      <c r="DY1123" s="28"/>
      <c r="DZ1123" s="28"/>
      <c r="EA1123" s="28"/>
      <c r="EB1123" s="28"/>
      <c r="EC1123" s="28"/>
      <c r="ED1123" s="28"/>
      <c r="EE1123" s="28"/>
      <c r="EF1123" s="28"/>
      <c r="EG1123" s="28"/>
      <c r="EH1123" s="28"/>
      <c r="EI1123" s="28"/>
      <c r="EJ1123" s="28"/>
      <c r="EK1123" s="28"/>
      <c r="EL1123" s="28"/>
      <c r="EM1123" s="28"/>
      <c r="EN1123" s="28"/>
      <c r="EO1123" s="28"/>
      <c r="EP1123" s="28"/>
      <c r="EQ1123" s="28"/>
      <c r="ER1123" s="28"/>
      <c r="ES1123" s="28"/>
      <c r="ET1123" s="28"/>
      <c r="EU1123" s="28"/>
      <c r="EV1123" s="28"/>
      <c r="EW1123" s="28"/>
      <c r="EX1123" s="28"/>
      <c r="EY1123" s="28"/>
      <c r="EZ1123" s="28"/>
      <c r="FA1123" s="28"/>
      <c r="FB1123" s="28"/>
      <c r="FC1123" s="28"/>
      <c r="FD1123" s="28"/>
      <c r="FE1123" s="28"/>
      <c r="FF1123" s="28"/>
      <c r="FG1123" s="28"/>
      <c r="FH1123" s="28"/>
      <c r="FI1123" s="28"/>
      <c r="FJ1123" s="28"/>
      <c r="FK1123" s="28"/>
      <c r="FL1123" s="28"/>
      <c r="FM1123" s="28"/>
      <c r="FN1123" s="28"/>
      <c r="FO1123" s="28"/>
      <c r="FP1123" s="28"/>
      <c r="FQ1123" s="28"/>
      <c r="FR1123" s="28"/>
      <c r="FS1123" s="28"/>
      <c r="FT1123" s="28"/>
      <c r="FU1123" s="28"/>
      <c r="FV1123" s="28"/>
      <c r="FW1123" s="28"/>
      <c r="FX1123" s="28"/>
      <c r="FY1123" s="28"/>
      <c r="FZ1123" s="28"/>
      <c r="GA1123" s="28"/>
      <c r="GB1123" s="28"/>
      <c r="GC1123" s="28"/>
      <c r="GD1123" s="28"/>
      <c r="GE1123" s="28"/>
      <c r="GF1123" s="28"/>
      <c r="GG1123" s="28"/>
      <c r="GH1123" s="28"/>
      <c r="GI1123" s="28"/>
      <c r="GJ1123" s="28"/>
      <c r="GK1123" s="28"/>
      <c r="GL1123" s="28"/>
      <c r="GM1123" s="28"/>
      <c r="GN1123" s="28"/>
      <c r="GO1123" s="28"/>
      <c r="GP1123" s="28"/>
      <c r="GQ1123" s="28"/>
      <c r="GR1123" s="28"/>
      <c r="GS1123" s="28"/>
      <c r="GT1123" s="28"/>
      <c r="GU1123" s="28"/>
      <c r="GV1123" s="28"/>
      <c r="GW1123" s="28"/>
      <c r="GX1123" s="28"/>
      <c r="GY1123" s="28"/>
      <c r="GZ1123" s="28"/>
      <c r="HA1123" s="28"/>
      <c r="HB1123" s="28"/>
      <c r="HC1123" s="28"/>
      <c r="HD1123" s="28"/>
      <c r="HE1123" s="28"/>
      <c r="HF1123" s="28"/>
      <c r="HG1123" s="28"/>
      <c r="HH1123" s="28"/>
      <c r="HI1123" s="28"/>
      <c r="HJ1123" s="28"/>
      <c r="HK1123" s="28"/>
      <c r="HL1123" s="28"/>
      <c r="HM1123" s="28"/>
      <c r="HN1123" s="28"/>
      <c r="HO1123" s="28"/>
      <c r="HP1123" s="28"/>
      <c r="HQ1123" s="28"/>
      <c r="HR1123" s="28"/>
      <c r="HS1123" s="28"/>
      <c r="HT1123" s="28"/>
      <c r="HU1123" s="28"/>
      <c r="HV1123" s="28"/>
      <c r="HW1123" s="28"/>
      <c r="HX1123" s="28"/>
      <c r="HY1123" s="28"/>
      <c r="HZ1123" s="28"/>
      <c r="IA1123" s="28"/>
      <c r="IB1123" s="28"/>
      <c r="IC1123" s="28"/>
      <c r="ID1123" s="28"/>
      <c r="IE1123" s="28"/>
      <c r="IF1123" s="28"/>
      <c r="IG1123" s="28"/>
      <c r="IH1123" s="28"/>
      <c r="II1123" s="28"/>
      <c r="IJ1123" s="28"/>
      <c r="IK1123" s="28"/>
      <c r="IL1123" s="28"/>
      <c r="IM1123" s="28"/>
      <c r="IN1123" s="28"/>
      <c r="IO1123" s="28"/>
      <c r="IP1123" s="28"/>
      <c r="IQ1123" s="28"/>
      <c r="IR1123" s="28"/>
    </row>
    <row r="1124" spans="2:252" x14ac:dyDescent="0.25">
      <c r="B1124" s="28"/>
      <c r="C1124" s="28"/>
      <c r="D1124" s="28"/>
      <c r="E1124" s="28"/>
      <c r="F1124" s="28"/>
      <c r="G1124" s="28"/>
      <c r="H1124" s="28"/>
      <c r="K1124" s="28"/>
      <c r="L1124" s="28"/>
      <c r="M1124" s="28"/>
      <c r="N1124" s="28"/>
      <c r="O1124" s="28"/>
      <c r="P1124" s="28"/>
      <c r="Q1124" s="28"/>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c r="DN1124" s="28"/>
      <c r="DO1124" s="28"/>
      <c r="DP1124" s="28"/>
      <c r="DQ1124" s="28"/>
      <c r="DR1124" s="28"/>
      <c r="DS1124" s="28"/>
      <c r="DT1124" s="28"/>
      <c r="DU1124" s="28"/>
      <c r="DV1124" s="28"/>
      <c r="DW1124" s="28"/>
      <c r="DX1124" s="28"/>
      <c r="DY1124" s="28"/>
      <c r="DZ1124" s="28"/>
      <c r="EA1124" s="28"/>
      <c r="EB1124" s="28"/>
      <c r="EC1124" s="28"/>
      <c r="ED1124" s="28"/>
      <c r="EE1124" s="28"/>
      <c r="EF1124" s="28"/>
      <c r="EG1124" s="28"/>
      <c r="EH1124" s="28"/>
      <c r="EI1124" s="28"/>
      <c r="EJ1124" s="28"/>
      <c r="EK1124" s="28"/>
      <c r="EL1124" s="28"/>
      <c r="EM1124" s="28"/>
      <c r="EN1124" s="28"/>
      <c r="EO1124" s="28"/>
      <c r="EP1124" s="28"/>
      <c r="EQ1124" s="28"/>
      <c r="ER1124" s="28"/>
      <c r="ES1124" s="28"/>
      <c r="ET1124" s="28"/>
      <c r="EU1124" s="28"/>
      <c r="EV1124" s="28"/>
      <c r="EW1124" s="28"/>
      <c r="EX1124" s="28"/>
      <c r="EY1124" s="28"/>
      <c r="EZ1124" s="28"/>
      <c r="FA1124" s="28"/>
      <c r="FB1124" s="28"/>
      <c r="FC1124" s="28"/>
      <c r="FD1124" s="28"/>
      <c r="FE1124" s="28"/>
      <c r="FF1124" s="28"/>
      <c r="FG1124" s="28"/>
      <c r="FH1124" s="28"/>
      <c r="FI1124" s="28"/>
      <c r="FJ1124" s="28"/>
      <c r="FK1124" s="28"/>
      <c r="FL1124" s="28"/>
      <c r="FM1124" s="28"/>
      <c r="FN1124" s="28"/>
      <c r="FO1124" s="28"/>
      <c r="FP1124" s="28"/>
      <c r="FQ1124" s="28"/>
      <c r="FR1124" s="28"/>
      <c r="FS1124" s="28"/>
      <c r="FT1124" s="28"/>
      <c r="FU1124" s="28"/>
      <c r="FV1124" s="28"/>
      <c r="FW1124" s="28"/>
      <c r="FX1124" s="28"/>
      <c r="FY1124" s="28"/>
      <c r="FZ1124" s="28"/>
      <c r="GA1124" s="28"/>
      <c r="GB1124" s="28"/>
      <c r="GC1124" s="28"/>
      <c r="GD1124" s="28"/>
      <c r="GE1124" s="28"/>
      <c r="GF1124" s="28"/>
      <c r="GG1124" s="28"/>
      <c r="GH1124" s="28"/>
      <c r="GI1124" s="28"/>
      <c r="GJ1124" s="28"/>
      <c r="GK1124" s="28"/>
      <c r="GL1124" s="28"/>
      <c r="GM1124" s="28"/>
      <c r="GN1124" s="28"/>
      <c r="GO1124" s="28"/>
      <c r="GP1124" s="28"/>
      <c r="GQ1124" s="28"/>
      <c r="GR1124" s="28"/>
      <c r="GS1124" s="28"/>
      <c r="GT1124" s="28"/>
      <c r="GU1124" s="28"/>
      <c r="GV1124" s="28"/>
      <c r="GW1124" s="28"/>
      <c r="GX1124" s="28"/>
      <c r="GY1124" s="28"/>
      <c r="GZ1124" s="28"/>
      <c r="HA1124" s="28"/>
      <c r="HB1124" s="28"/>
      <c r="HC1124" s="28"/>
      <c r="HD1124" s="28"/>
      <c r="HE1124" s="28"/>
      <c r="HF1124" s="28"/>
      <c r="HG1124" s="28"/>
      <c r="HH1124" s="28"/>
      <c r="HI1124" s="28"/>
      <c r="HJ1124" s="28"/>
      <c r="HK1124" s="28"/>
      <c r="HL1124" s="28"/>
      <c r="HM1124" s="28"/>
      <c r="HN1124" s="28"/>
      <c r="HO1124" s="28"/>
      <c r="HP1124" s="28"/>
      <c r="HQ1124" s="28"/>
      <c r="HR1124" s="28"/>
      <c r="HS1124" s="28"/>
      <c r="HT1124" s="28"/>
      <c r="HU1124" s="28"/>
      <c r="HV1124" s="28"/>
      <c r="HW1124" s="28"/>
      <c r="HX1124" s="28"/>
      <c r="HY1124" s="28"/>
      <c r="HZ1124" s="28"/>
      <c r="IA1124" s="28"/>
      <c r="IB1124" s="28"/>
      <c r="IC1124" s="28"/>
      <c r="ID1124" s="28"/>
      <c r="IE1124" s="28"/>
      <c r="IF1124" s="28"/>
      <c r="IG1124" s="28"/>
      <c r="IH1124" s="28"/>
      <c r="II1124" s="28"/>
      <c r="IJ1124" s="28"/>
      <c r="IK1124" s="28"/>
      <c r="IL1124" s="28"/>
      <c r="IM1124" s="28"/>
      <c r="IN1124" s="28"/>
      <c r="IO1124" s="28"/>
      <c r="IP1124" s="28"/>
      <c r="IQ1124" s="28"/>
      <c r="IR1124" s="28"/>
    </row>
    <row r="1125" spans="2:252" x14ac:dyDescent="0.25">
      <c r="B1125" s="28"/>
      <c r="C1125" s="28"/>
      <c r="D1125" s="28"/>
      <c r="E1125" s="28"/>
      <c r="F1125" s="28"/>
      <c r="G1125" s="28"/>
      <c r="H1125" s="28"/>
      <c r="K1125" s="28"/>
      <c r="L1125" s="28"/>
      <c r="M1125" s="28"/>
      <c r="N1125" s="28"/>
      <c r="O1125" s="28"/>
      <c r="P1125" s="28"/>
      <c r="Q1125" s="28"/>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c r="DN1125" s="28"/>
      <c r="DO1125" s="28"/>
      <c r="DP1125" s="28"/>
      <c r="DQ1125" s="28"/>
      <c r="DR1125" s="28"/>
      <c r="DS1125" s="28"/>
      <c r="DT1125" s="28"/>
      <c r="DU1125" s="28"/>
      <c r="DV1125" s="28"/>
      <c r="DW1125" s="28"/>
      <c r="DX1125" s="28"/>
      <c r="DY1125" s="28"/>
      <c r="DZ1125" s="28"/>
      <c r="EA1125" s="28"/>
      <c r="EB1125" s="28"/>
      <c r="EC1125" s="28"/>
      <c r="ED1125" s="28"/>
      <c r="EE1125" s="28"/>
      <c r="EF1125" s="28"/>
      <c r="EG1125" s="28"/>
      <c r="EH1125" s="28"/>
      <c r="EI1125" s="28"/>
      <c r="EJ1125" s="28"/>
      <c r="EK1125" s="28"/>
      <c r="EL1125" s="28"/>
      <c r="EM1125" s="28"/>
      <c r="EN1125" s="28"/>
      <c r="EO1125" s="28"/>
      <c r="EP1125" s="28"/>
      <c r="EQ1125" s="28"/>
      <c r="ER1125" s="28"/>
      <c r="ES1125" s="28"/>
      <c r="ET1125" s="28"/>
      <c r="EU1125" s="28"/>
      <c r="EV1125" s="28"/>
      <c r="EW1125" s="28"/>
      <c r="EX1125" s="28"/>
      <c r="EY1125" s="28"/>
      <c r="EZ1125" s="28"/>
      <c r="FA1125" s="28"/>
      <c r="FB1125" s="28"/>
      <c r="FC1125" s="28"/>
      <c r="FD1125" s="28"/>
      <c r="FE1125" s="28"/>
      <c r="FF1125" s="28"/>
      <c r="FG1125" s="28"/>
      <c r="FH1125" s="28"/>
      <c r="FI1125" s="28"/>
      <c r="FJ1125" s="28"/>
      <c r="FK1125" s="28"/>
      <c r="FL1125" s="28"/>
      <c r="FM1125" s="28"/>
      <c r="FN1125" s="28"/>
      <c r="FO1125" s="28"/>
      <c r="FP1125" s="28"/>
      <c r="FQ1125" s="28"/>
      <c r="FR1125" s="28"/>
      <c r="FS1125" s="28"/>
      <c r="FT1125" s="28"/>
      <c r="FU1125" s="28"/>
      <c r="FV1125" s="28"/>
      <c r="FW1125" s="28"/>
      <c r="FX1125" s="28"/>
      <c r="FY1125" s="28"/>
      <c r="FZ1125" s="28"/>
      <c r="GA1125" s="28"/>
      <c r="GB1125" s="28"/>
      <c r="GC1125" s="28"/>
      <c r="GD1125" s="28"/>
      <c r="GE1125" s="28"/>
      <c r="GF1125" s="28"/>
      <c r="GG1125" s="28"/>
      <c r="GH1125" s="28"/>
      <c r="GI1125" s="28"/>
      <c r="GJ1125" s="28"/>
      <c r="GK1125" s="28"/>
      <c r="GL1125" s="28"/>
      <c r="GM1125" s="28"/>
      <c r="GN1125" s="28"/>
      <c r="GO1125" s="28"/>
      <c r="GP1125" s="28"/>
      <c r="GQ1125" s="28"/>
      <c r="GR1125" s="28"/>
      <c r="GS1125" s="28"/>
      <c r="GT1125" s="28"/>
      <c r="GU1125" s="28"/>
      <c r="GV1125" s="28"/>
      <c r="GW1125" s="28"/>
      <c r="GX1125" s="28"/>
      <c r="GY1125" s="28"/>
      <c r="GZ1125" s="28"/>
      <c r="HA1125" s="28"/>
      <c r="HB1125" s="28"/>
      <c r="HC1125" s="28"/>
      <c r="HD1125" s="28"/>
      <c r="HE1125" s="28"/>
      <c r="HF1125" s="28"/>
      <c r="HG1125" s="28"/>
      <c r="HH1125" s="28"/>
      <c r="HI1125" s="28"/>
      <c r="HJ1125" s="28"/>
      <c r="HK1125" s="28"/>
      <c r="HL1125" s="28"/>
      <c r="HM1125" s="28"/>
      <c r="HN1125" s="28"/>
      <c r="HO1125" s="28"/>
      <c r="HP1125" s="28"/>
      <c r="HQ1125" s="28"/>
      <c r="HR1125" s="28"/>
      <c r="HS1125" s="28"/>
      <c r="HT1125" s="28"/>
      <c r="HU1125" s="28"/>
      <c r="HV1125" s="28"/>
      <c r="HW1125" s="28"/>
      <c r="HX1125" s="28"/>
      <c r="HY1125" s="28"/>
      <c r="HZ1125" s="28"/>
      <c r="IA1125" s="28"/>
      <c r="IB1125" s="28"/>
      <c r="IC1125" s="28"/>
      <c r="ID1125" s="28"/>
      <c r="IE1125" s="28"/>
      <c r="IF1125" s="28"/>
      <c r="IG1125" s="28"/>
      <c r="IH1125" s="28"/>
      <c r="II1125" s="28"/>
      <c r="IJ1125" s="28"/>
      <c r="IK1125" s="28"/>
      <c r="IL1125" s="28"/>
      <c r="IM1125" s="28"/>
      <c r="IN1125" s="28"/>
      <c r="IO1125" s="28"/>
      <c r="IP1125" s="28"/>
      <c r="IQ1125" s="28"/>
      <c r="IR1125" s="28"/>
    </row>
    <row r="1126" spans="2:252" x14ac:dyDescent="0.25">
      <c r="B1126" s="28"/>
      <c r="C1126" s="28"/>
      <c r="D1126" s="28"/>
      <c r="E1126" s="28"/>
      <c r="F1126" s="28"/>
      <c r="G1126" s="28"/>
      <c r="H1126" s="28"/>
      <c r="K1126" s="28"/>
      <c r="L1126" s="28"/>
      <c r="M1126" s="28"/>
      <c r="N1126" s="28"/>
      <c r="O1126" s="28"/>
      <c r="P1126" s="28"/>
      <c r="Q1126" s="28"/>
      <c r="R1126" s="28"/>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c r="DN1126" s="28"/>
      <c r="DO1126" s="28"/>
      <c r="DP1126" s="28"/>
      <c r="DQ1126" s="28"/>
      <c r="DR1126" s="28"/>
      <c r="DS1126" s="28"/>
      <c r="DT1126" s="28"/>
      <c r="DU1126" s="28"/>
      <c r="DV1126" s="28"/>
      <c r="DW1126" s="28"/>
      <c r="DX1126" s="28"/>
      <c r="DY1126" s="28"/>
      <c r="DZ1126" s="28"/>
      <c r="EA1126" s="28"/>
      <c r="EB1126" s="28"/>
      <c r="EC1126" s="28"/>
      <c r="ED1126" s="28"/>
      <c r="EE1126" s="28"/>
      <c r="EF1126" s="28"/>
      <c r="EG1126" s="28"/>
      <c r="EH1126" s="28"/>
      <c r="EI1126" s="28"/>
      <c r="EJ1126" s="28"/>
      <c r="EK1126" s="28"/>
      <c r="EL1126" s="28"/>
      <c r="EM1126" s="28"/>
      <c r="EN1126" s="28"/>
      <c r="EO1126" s="28"/>
      <c r="EP1126" s="28"/>
      <c r="EQ1126" s="28"/>
      <c r="ER1126" s="28"/>
      <c r="ES1126" s="28"/>
      <c r="ET1126" s="28"/>
      <c r="EU1126" s="28"/>
      <c r="EV1126" s="28"/>
      <c r="EW1126" s="28"/>
      <c r="EX1126" s="28"/>
      <c r="EY1126" s="28"/>
      <c r="EZ1126" s="28"/>
      <c r="FA1126" s="28"/>
      <c r="FB1126" s="28"/>
      <c r="FC1126" s="28"/>
      <c r="FD1126" s="28"/>
      <c r="FE1126" s="28"/>
      <c r="FF1126" s="28"/>
      <c r="FG1126" s="28"/>
      <c r="FH1126" s="28"/>
      <c r="FI1126" s="28"/>
      <c r="FJ1126" s="28"/>
      <c r="FK1126" s="28"/>
      <c r="FL1126" s="28"/>
      <c r="FM1126" s="28"/>
      <c r="FN1126" s="28"/>
      <c r="FO1126" s="28"/>
      <c r="FP1126" s="28"/>
      <c r="FQ1126" s="28"/>
      <c r="FR1126" s="28"/>
      <c r="FS1126" s="28"/>
      <c r="FT1126" s="28"/>
      <c r="FU1126" s="28"/>
      <c r="FV1126" s="28"/>
      <c r="FW1126" s="28"/>
      <c r="FX1126" s="28"/>
      <c r="FY1126" s="28"/>
      <c r="FZ1126" s="28"/>
      <c r="GA1126" s="28"/>
      <c r="GB1126" s="28"/>
      <c r="GC1126" s="28"/>
      <c r="GD1126" s="28"/>
      <c r="GE1126" s="28"/>
      <c r="GF1126" s="28"/>
      <c r="GG1126" s="28"/>
      <c r="GH1126" s="28"/>
      <c r="GI1126" s="28"/>
      <c r="GJ1126" s="28"/>
      <c r="GK1126" s="28"/>
      <c r="GL1126" s="28"/>
      <c r="GM1126" s="28"/>
      <c r="GN1126" s="28"/>
      <c r="GO1126" s="28"/>
      <c r="GP1126" s="28"/>
      <c r="GQ1126" s="28"/>
      <c r="GR1126" s="28"/>
      <c r="GS1126" s="28"/>
      <c r="GT1126" s="28"/>
      <c r="GU1126" s="28"/>
      <c r="GV1126" s="28"/>
      <c r="GW1126" s="28"/>
      <c r="GX1126" s="28"/>
      <c r="GY1126" s="28"/>
      <c r="GZ1126" s="28"/>
      <c r="HA1126" s="28"/>
      <c r="HB1126" s="28"/>
      <c r="HC1126" s="28"/>
      <c r="HD1126" s="28"/>
      <c r="HE1126" s="28"/>
      <c r="HF1126" s="28"/>
      <c r="HG1126" s="28"/>
      <c r="HH1126" s="28"/>
      <c r="HI1126" s="28"/>
      <c r="HJ1126" s="28"/>
      <c r="HK1126" s="28"/>
      <c r="HL1126" s="28"/>
      <c r="HM1126" s="28"/>
      <c r="HN1126" s="28"/>
      <c r="HO1126" s="28"/>
      <c r="HP1126" s="28"/>
      <c r="HQ1126" s="28"/>
      <c r="HR1126" s="28"/>
      <c r="HS1126" s="28"/>
      <c r="HT1126" s="28"/>
      <c r="HU1126" s="28"/>
      <c r="HV1126" s="28"/>
      <c r="HW1126" s="28"/>
      <c r="HX1126" s="28"/>
      <c r="HY1126" s="28"/>
      <c r="HZ1126" s="28"/>
      <c r="IA1126" s="28"/>
      <c r="IB1126" s="28"/>
      <c r="IC1126" s="28"/>
      <c r="ID1126" s="28"/>
      <c r="IE1126" s="28"/>
      <c r="IF1126" s="28"/>
      <c r="IG1126" s="28"/>
      <c r="IH1126" s="28"/>
      <c r="II1126" s="28"/>
      <c r="IJ1126" s="28"/>
      <c r="IK1126" s="28"/>
      <c r="IL1126" s="28"/>
      <c r="IM1126" s="28"/>
      <c r="IN1126" s="28"/>
      <c r="IO1126" s="28"/>
      <c r="IP1126" s="28"/>
      <c r="IQ1126" s="28"/>
      <c r="IR1126" s="28"/>
    </row>
    <row r="1127" spans="2:252" x14ac:dyDescent="0.25">
      <c r="B1127" s="28"/>
      <c r="C1127" s="28"/>
      <c r="D1127" s="28"/>
      <c r="E1127" s="28"/>
      <c r="F1127" s="28"/>
      <c r="G1127" s="28"/>
      <c r="H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c r="DN1127" s="28"/>
      <c r="DO1127" s="28"/>
      <c r="DP1127" s="28"/>
      <c r="DQ1127" s="28"/>
      <c r="DR1127" s="28"/>
      <c r="DS1127" s="28"/>
      <c r="DT1127" s="28"/>
      <c r="DU1127" s="28"/>
      <c r="DV1127" s="28"/>
      <c r="DW1127" s="28"/>
      <c r="DX1127" s="28"/>
      <c r="DY1127" s="28"/>
      <c r="DZ1127" s="28"/>
      <c r="EA1127" s="28"/>
      <c r="EB1127" s="28"/>
      <c r="EC1127" s="28"/>
      <c r="ED1127" s="28"/>
      <c r="EE1127" s="28"/>
      <c r="EF1127" s="28"/>
      <c r="EG1127" s="28"/>
      <c r="EH1127" s="28"/>
      <c r="EI1127" s="28"/>
      <c r="EJ1127" s="28"/>
      <c r="EK1127" s="28"/>
      <c r="EL1127" s="28"/>
      <c r="EM1127" s="28"/>
      <c r="EN1127" s="28"/>
      <c r="EO1127" s="28"/>
      <c r="EP1127" s="28"/>
      <c r="EQ1127" s="28"/>
      <c r="ER1127" s="28"/>
      <c r="ES1127" s="28"/>
      <c r="ET1127" s="28"/>
      <c r="EU1127" s="28"/>
      <c r="EV1127" s="28"/>
      <c r="EW1127" s="28"/>
      <c r="EX1127" s="28"/>
      <c r="EY1127" s="28"/>
      <c r="EZ1127" s="28"/>
      <c r="FA1127" s="28"/>
      <c r="FB1127" s="28"/>
      <c r="FC1127" s="28"/>
      <c r="FD1127" s="28"/>
      <c r="FE1127" s="28"/>
      <c r="FF1127" s="28"/>
      <c r="FG1127" s="28"/>
      <c r="FH1127" s="28"/>
      <c r="FI1127" s="28"/>
      <c r="FJ1127" s="28"/>
      <c r="FK1127" s="28"/>
      <c r="FL1127" s="28"/>
      <c r="FM1127" s="28"/>
      <c r="FN1127" s="28"/>
      <c r="FO1127" s="28"/>
      <c r="FP1127" s="28"/>
      <c r="FQ1127" s="28"/>
      <c r="FR1127" s="28"/>
      <c r="FS1127" s="28"/>
      <c r="FT1127" s="28"/>
      <c r="FU1127" s="28"/>
      <c r="FV1127" s="28"/>
      <c r="FW1127" s="28"/>
      <c r="FX1127" s="28"/>
      <c r="FY1127" s="28"/>
      <c r="FZ1127" s="28"/>
      <c r="GA1127" s="28"/>
      <c r="GB1127" s="28"/>
      <c r="GC1127" s="28"/>
      <c r="GD1127" s="28"/>
      <c r="GE1127" s="28"/>
      <c r="GF1127" s="28"/>
      <c r="GG1127" s="28"/>
      <c r="GH1127" s="28"/>
      <c r="GI1127" s="28"/>
      <c r="GJ1127" s="28"/>
      <c r="GK1127" s="28"/>
      <c r="GL1127" s="28"/>
      <c r="GM1127" s="28"/>
      <c r="GN1127" s="28"/>
      <c r="GO1127" s="28"/>
      <c r="GP1127" s="28"/>
      <c r="GQ1127" s="28"/>
      <c r="GR1127" s="28"/>
      <c r="GS1127" s="28"/>
      <c r="GT1127" s="28"/>
      <c r="GU1127" s="28"/>
      <c r="GV1127" s="28"/>
      <c r="GW1127" s="28"/>
      <c r="GX1127" s="28"/>
      <c r="GY1127" s="28"/>
      <c r="GZ1127" s="28"/>
      <c r="HA1127" s="28"/>
      <c r="HB1127" s="28"/>
      <c r="HC1127" s="28"/>
      <c r="HD1127" s="28"/>
      <c r="HE1127" s="28"/>
      <c r="HF1127" s="28"/>
      <c r="HG1127" s="28"/>
      <c r="HH1127" s="28"/>
      <c r="HI1127" s="28"/>
      <c r="HJ1127" s="28"/>
      <c r="HK1127" s="28"/>
      <c r="HL1127" s="28"/>
      <c r="HM1127" s="28"/>
      <c r="HN1127" s="28"/>
      <c r="HO1127" s="28"/>
      <c r="HP1127" s="28"/>
      <c r="HQ1127" s="28"/>
      <c r="HR1127" s="28"/>
      <c r="HS1127" s="28"/>
      <c r="HT1127" s="28"/>
      <c r="HU1127" s="28"/>
      <c r="HV1127" s="28"/>
      <c r="HW1127" s="28"/>
      <c r="HX1127" s="28"/>
      <c r="HY1127" s="28"/>
      <c r="HZ1127" s="28"/>
      <c r="IA1127" s="28"/>
      <c r="IB1127" s="28"/>
      <c r="IC1127" s="28"/>
      <c r="ID1127" s="28"/>
      <c r="IE1127" s="28"/>
      <c r="IF1127" s="28"/>
      <c r="IG1127" s="28"/>
      <c r="IH1127" s="28"/>
      <c r="II1127" s="28"/>
      <c r="IJ1127" s="28"/>
      <c r="IK1127" s="28"/>
      <c r="IL1127" s="28"/>
      <c r="IM1127" s="28"/>
      <c r="IN1127" s="28"/>
      <c r="IO1127" s="28"/>
      <c r="IP1127" s="28"/>
      <c r="IQ1127" s="28"/>
      <c r="IR1127" s="28"/>
    </row>
    <row r="1128" spans="2:252" x14ac:dyDescent="0.25">
      <c r="B1128" s="28"/>
      <c r="C1128" s="28"/>
      <c r="D1128" s="28"/>
      <c r="E1128" s="28"/>
      <c r="F1128" s="28"/>
      <c r="G1128" s="28"/>
      <c r="H1128" s="28"/>
      <c r="K1128" s="28"/>
      <c r="L1128" s="28"/>
      <c r="M1128" s="28"/>
      <c r="N1128" s="28"/>
      <c r="O1128" s="28"/>
      <c r="P1128" s="28"/>
      <c r="Q1128" s="28"/>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c r="DN1128" s="28"/>
      <c r="DO1128" s="28"/>
      <c r="DP1128" s="28"/>
      <c r="DQ1128" s="28"/>
      <c r="DR1128" s="28"/>
      <c r="DS1128" s="28"/>
      <c r="DT1128" s="28"/>
      <c r="DU1128" s="28"/>
      <c r="DV1128" s="28"/>
      <c r="DW1128" s="28"/>
      <c r="DX1128" s="28"/>
      <c r="DY1128" s="28"/>
      <c r="DZ1128" s="28"/>
      <c r="EA1128" s="28"/>
      <c r="EB1128" s="28"/>
      <c r="EC1128" s="28"/>
      <c r="ED1128" s="28"/>
      <c r="EE1128" s="28"/>
      <c r="EF1128" s="28"/>
      <c r="EG1128" s="28"/>
      <c r="EH1128" s="28"/>
      <c r="EI1128" s="28"/>
      <c r="EJ1128" s="28"/>
      <c r="EK1128" s="28"/>
      <c r="EL1128" s="28"/>
      <c r="EM1128" s="28"/>
      <c r="EN1128" s="28"/>
      <c r="EO1128" s="28"/>
      <c r="EP1128" s="28"/>
      <c r="EQ1128" s="28"/>
      <c r="ER1128" s="28"/>
      <c r="ES1128" s="28"/>
      <c r="ET1128" s="28"/>
      <c r="EU1128" s="28"/>
      <c r="EV1128" s="28"/>
      <c r="EW1128" s="28"/>
      <c r="EX1128" s="28"/>
      <c r="EY1128" s="28"/>
      <c r="EZ1128" s="28"/>
      <c r="FA1128" s="28"/>
      <c r="FB1128" s="28"/>
      <c r="FC1128" s="28"/>
      <c r="FD1128" s="28"/>
      <c r="FE1128" s="28"/>
      <c r="FF1128" s="28"/>
      <c r="FG1128" s="28"/>
      <c r="FH1128" s="28"/>
      <c r="FI1128" s="28"/>
      <c r="FJ1128" s="28"/>
      <c r="FK1128" s="28"/>
      <c r="FL1128" s="28"/>
      <c r="FM1128" s="28"/>
      <c r="FN1128" s="28"/>
      <c r="FO1128" s="28"/>
      <c r="FP1128" s="28"/>
      <c r="FQ1128" s="28"/>
      <c r="FR1128" s="28"/>
      <c r="FS1128" s="28"/>
      <c r="FT1128" s="28"/>
      <c r="FU1128" s="28"/>
      <c r="FV1128" s="28"/>
      <c r="FW1128" s="28"/>
      <c r="FX1128" s="28"/>
      <c r="FY1128" s="28"/>
      <c r="FZ1128" s="28"/>
      <c r="GA1128" s="28"/>
      <c r="GB1128" s="28"/>
      <c r="GC1128" s="28"/>
      <c r="GD1128" s="28"/>
      <c r="GE1128" s="28"/>
      <c r="GF1128" s="28"/>
      <c r="GG1128" s="28"/>
      <c r="GH1128" s="28"/>
      <c r="GI1128" s="28"/>
      <c r="GJ1128" s="28"/>
      <c r="GK1128" s="28"/>
      <c r="GL1128" s="28"/>
      <c r="GM1128" s="28"/>
      <c r="GN1128" s="28"/>
      <c r="GO1128" s="28"/>
      <c r="GP1128" s="28"/>
      <c r="GQ1128" s="28"/>
      <c r="GR1128" s="28"/>
      <c r="GS1128" s="28"/>
      <c r="GT1128" s="28"/>
      <c r="GU1128" s="28"/>
      <c r="GV1128" s="28"/>
      <c r="GW1128" s="28"/>
      <c r="GX1128" s="28"/>
      <c r="GY1128" s="28"/>
      <c r="GZ1128" s="28"/>
      <c r="HA1128" s="28"/>
      <c r="HB1128" s="28"/>
      <c r="HC1128" s="28"/>
      <c r="HD1128" s="28"/>
      <c r="HE1128" s="28"/>
      <c r="HF1128" s="28"/>
      <c r="HG1128" s="28"/>
      <c r="HH1128" s="28"/>
      <c r="HI1128" s="28"/>
      <c r="HJ1128" s="28"/>
      <c r="HK1128" s="28"/>
      <c r="HL1128" s="28"/>
      <c r="HM1128" s="28"/>
      <c r="HN1128" s="28"/>
      <c r="HO1128" s="28"/>
      <c r="HP1128" s="28"/>
      <c r="HQ1128" s="28"/>
      <c r="HR1128" s="28"/>
      <c r="HS1128" s="28"/>
      <c r="HT1128" s="28"/>
      <c r="HU1128" s="28"/>
      <c r="HV1128" s="28"/>
      <c r="HW1128" s="28"/>
      <c r="HX1128" s="28"/>
      <c r="HY1128" s="28"/>
      <c r="HZ1128" s="28"/>
      <c r="IA1128" s="28"/>
      <c r="IB1128" s="28"/>
      <c r="IC1128" s="28"/>
      <c r="ID1128" s="28"/>
      <c r="IE1128" s="28"/>
      <c r="IF1128" s="28"/>
      <c r="IG1128" s="28"/>
      <c r="IH1128" s="28"/>
      <c r="II1128" s="28"/>
      <c r="IJ1128" s="28"/>
      <c r="IK1128" s="28"/>
      <c r="IL1128" s="28"/>
      <c r="IM1128" s="28"/>
      <c r="IN1128" s="28"/>
      <c r="IO1128" s="28"/>
      <c r="IP1128" s="28"/>
      <c r="IQ1128" s="28"/>
      <c r="IR1128" s="28"/>
    </row>
    <row r="1129" spans="2:252" x14ac:dyDescent="0.25">
      <c r="B1129" s="28"/>
      <c r="C1129" s="28"/>
      <c r="D1129" s="28"/>
      <c r="E1129" s="28"/>
      <c r="F1129" s="28"/>
      <c r="G1129" s="28"/>
      <c r="H1129" s="28"/>
      <c r="K1129" s="28"/>
      <c r="L1129" s="28"/>
      <c r="M1129" s="28"/>
      <c r="N1129" s="28"/>
      <c r="O1129" s="28"/>
      <c r="P1129" s="28"/>
      <c r="Q1129" s="28"/>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c r="DN1129" s="28"/>
      <c r="DO1129" s="28"/>
      <c r="DP1129" s="28"/>
      <c r="DQ1129" s="28"/>
      <c r="DR1129" s="28"/>
      <c r="DS1129" s="28"/>
      <c r="DT1129" s="28"/>
      <c r="DU1129" s="28"/>
      <c r="DV1129" s="28"/>
      <c r="DW1129" s="28"/>
      <c r="DX1129" s="28"/>
      <c r="DY1129" s="28"/>
      <c r="DZ1129" s="28"/>
      <c r="EA1129" s="28"/>
      <c r="EB1129" s="28"/>
      <c r="EC1129" s="28"/>
      <c r="ED1129" s="28"/>
      <c r="EE1129" s="28"/>
      <c r="EF1129" s="28"/>
      <c r="EG1129" s="28"/>
      <c r="EH1129" s="28"/>
      <c r="EI1129" s="28"/>
      <c r="EJ1129" s="28"/>
      <c r="EK1129" s="28"/>
      <c r="EL1129" s="28"/>
      <c r="EM1129" s="28"/>
      <c r="EN1129" s="28"/>
      <c r="EO1129" s="28"/>
      <c r="EP1129" s="28"/>
      <c r="EQ1129" s="28"/>
      <c r="ER1129" s="28"/>
      <c r="ES1129" s="28"/>
      <c r="ET1129" s="28"/>
      <c r="EU1129" s="28"/>
      <c r="EV1129" s="28"/>
      <c r="EW1129" s="28"/>
      <c r="EX1129" s="28"/>
      <c r="EY1129" s="28"/>
      <c r="EZ1129" s="28"/>
      <c r="FA1129" s="28"/>
      <c r="FB1129" s="28"/>
      <c r="FC1129" s="28"/>
      <c r="FD1129" s="28"/>
      <c r="FE1129" s="28"/>
      <c r="FF1129" s="28"/>
      <c r="FG1129" s="28"/>
      <c r="FH1129" s="28"/>
      <c r="FI1129" s="28"/>
      <c r="FJ1129" s="28"/>
      <c r="FK1129" s="28"/>
      <c r="FL1129" s="28"/>
      <c r="FM1129" s="28"/>
      <c r="FN1129" s="28"/>
      <c r="FO1129" s="28"/>
      <c r="FP1129" s="28"/>
      <c r="FQ1129" s="28"/>
      <c r="FR1129" s="28"/>
      <c r="FS1129" s="28"/>
      <c r="FT1129" s="28"/>
      <c r="FU1129" s="28"/>
      <c r="FV1129" s="28"/>
      <c r="FW1129" s="28"/>
      <c r="FX1129" s="28"/>
      <c r="FY1129" s="28"/>
      <c r="FZ1129" s="28"/>
      <c r="GA1129" s="28"/>
      <c r="GB1129" s="28"/>
      <c r="GC1129" s="28"/>
      <c r="GD1129" s="28"/>
      <c r="GE1129" s="28"/>
      <c r="GF1129" s="28"/>
      <c r="GG1129" s="28"/>
      <c r="GH1129" s="28"/>
      <c r="GI1129" s="28"/>
      <c r="GJ1129" s="28"/>
      <c r="GK1129" s="28"/>
      <c r="GL1129" s="28"/>
      <c r="GM1129" s="28"/>
      <c r="GN1129" s="28"/>
      <c r="GO1129" s="28"/>
      <c r="GP1129" s="28"/>
      <c r="GQ1129" s="28"/>
      <c r="GR1129" s="28"/>
      <c r="GS1129" s="28"/>
      <c r="GT1129" s="28"/>
      <c r="GU1129" s="28"/>
      <c r="GV1129" s="28"/>
      <c r="GW1129" s="28"/>
      <c r="GX1129" s="28"/>
      <c r="GY1129" s="28"/>
      <c r="GZ1129" s="28"/>
      <c r="HA1129" s="28"/>
      <c r="HB1129" s="28"/>
      <c r="HC1129" s="28"/>
      <c r="HD1129" s="28"/>
      <c r="HE1129" s="28"/>
      <c r="HF1129" s="28"/>
      <c r="HG1129" s="28"/>
      <c r="HH1129" s="28"/>
      <c r="HI1129" s="28"/>
      <c r="HJ1129" s="28"/>
      <c r="HK1129" s="28"/>
      <c r="HL1129" s="28"/>
      <c r="HM1129" s="28"/>
      <c r="HN1129" s="28"/>
      <c r="HO1129" s="28"/>
      <c r="HP1129" s="28"/>
      <c r="HQ1129" s="28"/>
      <c r="HR1129" s="28"/>
      <c r="HS1129" s="28"/>
      <c r="HT1129" s="28"/>
      <c r="HU1129" s="28"/>
      <c r="HV1129" s="28"/>
      <c r="HW1129" s="28"/>
      <c r="HX1129" s="28"/>
      <c r="HY1129" s="28"/>
      <c r="HZ1129" s="28"/>
      <c r="IA1129" s="28"/>
      <c r="IB1129" s="28"/>
      <c r="IC1129" s="28"/>
      <c r="ID1129" s="28"/>
      <c r="IE1129" s="28"/>
      <c r="IF1129" s="28"/>
      <c r="IG1129" s="28"/>
      <c r="IH1129" s="28"/>
      <c r="II1129" s="28"/>
      <c r="IJ1129" s="28"/>
      <c r="IK1129" s="28"/>
      <c r="IL1129" s="28"/>
      <c r="IM1129" s="28"/>
      <c r="IN1129" s="28"/>
      <c r="IO1129" s="28"/>
      <c r="IP1129" s="28"/>
      <c r="IQ1129" s="28"/>
      <c r="IR1129" s="28"/>
    </row>
    <row r="1130" spans="2:252" x14ac:dyDescent="0.25">
      <c r="B1130" s="28"/>
      <c r="C1130" s="28"/>
      <c r="D1130" s="28"/>
      <c r="E1130" s="28"/>
      <c r="F1130" s="28"/>
      <c r="G1130" s="28"/>
      <c r="H1130" s="28"/>
      <c r="K1130" s="28"/>
      <c r="L1130" s="28"/>
      <c r="M1130" s="28"/>
      <c r="N1130" s="28"/>
      <c r="O1130" s="28"/>
      <c r="P1130" s="28"/>
      <c r="Q1130" s="28"/>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c r="DN1130" s="28"/>
      <c r="DO1130" s="28"/>
      <c r="DP1130" s="28"/>
      <c r="DQ1130" s="28"/>
      <c r="DR1130" s="28"/>
      <c r="DS1130" s="28"/>
      <c r="DT1130" s="28"/>
      <c r="DU1130" s="28"/>
      <c r="DV1130" s="28"/>
      <c r="DW1130" s="28"/>
      <c r="DX1130" s="28"/>
      <c r="DY1130" s="28"/>
      <c r="DZ1130" s="28"/>
      <c r="EA1130" s="28"/>
      <c r="EB1130" s="28"/>
      <c r="EC1130" s="28"/>
      <c r="ED1130" s="28"/>
      <c r="EE1130" s="28"/>
      <c r="EF1130" s="28"/>
      <c r="EG1130" s="28"/>
      <c r="EH1130" s="28"/>
      <c r="EI1130" s="28"/>
      <c r="EJ1130" s="28"/>
      <c r="EK1130" s="28"/>
      <c r="EL1130" s="28"/>
      <c r="EM1130" s="28"/>
      <c r="EN1130" s="28"/>
      <c r="EO1130" s="28"/>
      <c r="EP1130" s="28"/>
      <c r="EQ1130" s="28"/>
      <c r="ER1130" s="28"/>
      <c r="ES1130" s="28"/>
      <c r="ET1130" s="28"/>
      <c r="EU1130" s="28"/>
      <c r="EV1130" s="28"/>
      <c r="EW1130" s="28"/>
      <c r="EX1130" s="28"/>
      <c r="EY1130" s="28"/>
      <c r="EZ1130" s="28"/>
      <c r="FA1130" s="28"/>
      <c r="FB1130" s="28"/>
      <c r="FC1130" s="28"/>
      <c r="FD1130" s="28"/>
      <c r="FE1130" s="28"/>
      <c r="FF1130" s="28"/>
      <c r="FG1130" s="28"/>
      <c r="FH1130" s="28"/>
      <c r="FI1130" s="28"/>
      <c r="FJ1130" s="28"/>
      <c r="FK1130" s="28"/>
      <c r="FL1130" s="28"/>
      <c r="FM1130" s="28"/>
      <c r="FN1130" s="28"/>
      <c r="FO1130" s="28"/>
      <c r="FP1130" s="28"/>
      <c r="FQ1130" s="28"/>
      <c r="FR1130" s="28"/>
      <c r="FS1130" s="28"/>
      <c r="FT1130" s="28"/>
      <c r="FU1130" s="28"/>
      <c r="FV1130" s="28"/>
      <c r="FW1130" s="28"/>
      <c r="FX1130" s="28"/>
      <c r="FY1130" s="28"/>
      <c r="FZ1130" s="28"/>
      <c r="GA1130" s="28"/>
      <c r="GB1130" s="28"/>
      <c r="GC1130" s="28"/>
      <c r="GD1130" s="28"/>
      <c r="GE1130" s="28"/>
      <c r="GF1130" s="28"/>
      <c r="GG1130" s="28"/>
      <c r="GH1130" s="28"/>
      <c r="GI1130" s="28"/>
      <c r="GJ1130" s="28"/>
      <c r="GK1130" s="28"/>
      <c r="GL1130" s="28"/>
      <c r="GM1130" s="28"/>
      <c r="GN1130" s="28"/>
      <c r="GO1130" s="28"/>
      <c r="GP1130" s="28"/>
      <c r="GQ1130" s="28"/>
      <c r="GR1130" s="28"/>
      <c r="GS1130" s="28"/>
      <c r="GT1130" s="28"/>
      <c r="GU1130" s="28"/>
      <c r="GV1130" s="28"/>
      <c r="GW1130" s="28"/>
      <c r="GX1130" s="28"/>
      <c r="GY1130" s="28"/>
      <c r="GZ1130" s="28"/>
      <c r="HA1130" s="28"/>
      <c r="HB1130" s="28"/>
      <c r="HC1130" s="28"/>
      <c r="HD1130" s="28"/>
      <c r="HE1130" s="28"/>
      <c r="HF1130" s="28"/>
      <c r="HG1130" s="28"/>
      <c r="HH1130" s="28"/>
      <c r="HI1130" s="28"/>
      <c r="HJ1130" s="28"/>
      <c r="HK1130" s="28"/>
      <c r="HL1130" s="28"/>
      <c r="HM1130" s="28"/>
      <c r="HN1130" s="28"/>
      <c r="HO1130" s="28"/>
      <c r="HP1130" s="28"/>
      <c r="HQ1130" s="28"/>
      <c r="HR1130" s="28"/>
      <c r="HS1130" s="28"/>
      <c r="HT1130" s="28"/>
      <c r="HU1130" s="28"/>
      <c r="HV1130" s="28"/>
      <c r="HW1130" s="28"/>
      <c r="HX1130" s="28"/>
      <c r="HY1130" s="28"/>
      <c r="HZ1130" s="28"/>
      <c r="IA1130" s="28"/>
      <c r="IB1130" s="28"/>
      <c r="IC1130" s="28"/>
      <c r="ID1130" s="28"/>
      <c r="IE1130" s="28"/>
      <c r="IF1130" s="28"/>
      <c r="IG1130" s="28"/>
      <c r="IH1130" s="28"/>
      <c r="II1130" s="28"/>
      <c r="IJ1130" s="28"/>
      <c r="IK1130" s="28"/>
      <c r="IL1130" s="28"/>
      <c r="IM1130" s="28"/>
      <c r="IN1130" s="28"/>
      <c r="IO1130" s="28"/>
      <c r="IP1130" s="28"/>
      <c r="IQ1130" s="28"/>
      <c r="IR1130" s="28"/>
    </row>
    <row r="1131" spans="2:252" x14ac:dyDescent="0.25">
      <c r="B1131" s="28"/>
      <c r="C1131" s="28"/>
      <c r="D1131" s="28"/>
      <c r="E1131" s="28"/>
      <c r="F1131" s="28"/>
      <c r="G1131" s="28"/>
      <c r="H1131" s="28"/>
      <c r="K1131" s="28"/>
      <c r="L1131" s="28"/>
      <c r="M1131" s="28"/>
      <c r="N1131" s="28"/>
      <c r="O1131" s="28"/>
      <c r="P1131" s="28"/>
      <c r="Q1131" s="28"/>
      <c r="R1131" s="28"/>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c r="DN1131" s="28"/>
      <c r="DO1131" s="28"/>
      <c r="DP1131" s="28"/>
      <c r="DQ1131" s="28"/>
      <c r="DR1131" s="28"/>
      <c r="DS1131" s="28"/>
      <c r="DT1131" s="28"/>
      <c r="DU1131" s="28"/>
      <c r="DV1131" s="28"/>
      <c r="DW1131" s="28"/>
      <c r="DX1131" s="28"/>
      <c r="DY1131" s="28"/>
      <c r="DZ1131" s="28"/>
      <c r="EA1131" s="28"/>
      <c r="EB1131" s="28"/>
      <c r="EC1131" s="28"/>
      <c r="ED1131" s="28"/>
      <c r="EE1131" s="28"/>
      <c r="EF1131" s="28"/>
      <c r="EG1131" s="28"/>
      <c r="EH1131" s="28"/>
      <c r="EI1131" s="28"/>
      <c r="EJ1131" s="28"/>
      <c r="EK1131" s="28"/>
      <c r="EL1131" s="28"/>
      <c r="EM1131" s="28"/>
      <c r="EN1131" s="28"/>
      <c r="EO1131" s="28"/>
      <c r="EP1131" s="28"/>
      <c r="EQ1131" s="28"/>
      <c r="ER1131" s="28"/>
      <c r="ES1131" s="28"/>
      <c r="ET1131" s="28"/>
      <c r="EU1131" s="28"/>
      <c r="EV1131" s="28"/>
      <c r="EW1131" s="28"/>
      <c r="EX1131" s="28"/>
      <c r="EY1131" s="28"/>
      <c r="EZ1131" s="28"/>
      <c r="FA1131" s="28"/>
      <c r="FB1131" s="28"/>
      <c r="FC1131" s="28"/>
      <c r="FD1131" s="28"/>
      <c r="FE1131" s="28"/>
      <c r="FF1131" s="28"/>
      <c r="FG1131" s="28"/>
      <c r="FH1131" s="28"/>
      <c r="FI1131" s="28"/>
      <c r="FJ1131" s="28"/>
      <c r="FK1131" s="28"/>
      <c r="FL1131" s="28"/>
      <c r="FM1131" s="28"/>
      <c r="FN1131" s="28"/>
      <c r="FO1131" s="28"/>
      <c r="FP1131" s="28"/>
      <c r="FQ1131" s="28"/>
      <c r="FR1131" s="28"/>
      <c r="FS1131" s="28"/>
      <c r="FT1131" s="28"/>
      <c r="FU1131" s="28"/>
      <c r="FV1131" s="28"/>
      <c r="FW1131" s="28"/>
      <c r="FX1131" s="28"/>
      <c r="FY1131" s="28"/>
      <c r="FZ1131" s="28"/>
      <c r="GA1131" s="28"/>
      <c r="GB1131" s="28"/>
      <c r="GC1131" s="28"/>
      <c r="GD1131" s="28"/>
      <c r="GE1131" s="28"/>
      <c r="GF1131" s="28"/>
      <c r="GG1131" s="28"/>
      <c r="GH1131" s="28"/>
      <c r="GI1131" s="28"/>
      <c r="GJ1131" s="28"/>
      <c r="GK1131" s="28"/>
      <c r="GL1131" s="28"/>
      <c r="GM1131" s="28"/>
      <c r="GN1131" s="28"/>
      <c r="GO1131" s="28"/>
      <c r="GP1131" s="28"/>
      <c r="GQ1131" s="28"/>
      <c r="GR1131" s="28"/>
      <c r="GS1131" s="28"/>
      <c r="GT1131" s="28"/>
      <c r="GU1131" s="28"/>
      <c r="GV1131" s="28"/>
      <c r="GW1131" s="28"/>
      <c r="GX1131" s="28"/>
      <c r="GY1131" s="28"/>
      <c r="GZ1131" s="28"/>
      <c r="HA1131" s="28"/>
      <c r="HB1131" s="28"/>
      <c r="HC1131" s="28"/>
      <c r="HD1131" s="28"/>
      <c r="HE1131" s="28"/>
      <c r="HF1131" s="28"/>
      <c r="HG1131" s="28"/>
      <c r="HH1131" s="28"/>
      <c r="HI1131" s="28"/>
      <c r="HJ1131" s="28"/>
      <c r="HK1131" s="28"/>
      <c r="HL1131" s="28"/>
      <c r="HM1131" s="28"/>
      <c r="HN1131" s="28"/>
      <c r="HO1131" s="28"/>
      <c r="HP1131" s="28"/>
      <c r="HQ1131" s="28"/>
      <c r="HR1131" s="28"/>
      <c r="HS1131" s="28"/>
      <c r="HT1131" s="28"/>
      <c r="HU1131" s="28"/>
      <c r="HV1131" s="28"/>
      <c r="HW1131" s="28"/>
      <c r="HX1131" s="28"/>
      <c r="HY1131" s="28"/>
      <c r="HZ1131" s="28"/>
      <c r="IA1131" s="28"/>
      <c r="IB1131" s="28"/>
      <c r="IC1131" s="28"/>
      <c r="ID1131" s="28"/>
      <c r="IE1131" s="28"/>
      <c r="IF1131" s="28"/>
      <c r="IG1131" s="28"/>
      <c r="IH1131" s="28"/>
      <c r="II1131" s="28"/>
      <c r="IJ1131" s="28"/>
      <c r="IK1131" s="28"/>
      <c r="IL1131" s="28"/>
      <c r="IM1131" s="28"/>
      <c r="IN1131" s="28"/>
      <c r="IO1131" s="28"/>
      <c r="IP1131" s="28"/>
      <c r="IQ1131" s="28"/>
      <c r="IR1131" s="28"/>
    </row>
    <row r="1132" spans="2:252" x14ac:dyDescent="0.25">
      <c r="B1132" s="28"/>
      <c r="C1132" s="28"/>
      <c r="D1132" s="28"/>
      <c r="E1132" s="28"/>
      <c r="F1132" s="28"/>
      <c r="G1132" s="28"/>
      <c r="H1132" s="28"/>
      <c r="K1132" s="28"/>
      <c r="L1132" s="28"/>
      <c r="M1132" s="28"/>
      <c r="N1132" s="28"/>
      <c r="O1132" s="28"/>
      <c r="P1132" s="28"/>
      <c r="Q1132" s="28"/>
      <c r="R1132" s="28"/>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c r="DN1132" s="28"/>
      <c r="DO1132" s="28"/>
      <c r="DP1132" s="28"/>
      <c r="DQ1132" s="28"/>
      <c r="DR1132" s="28"/>
      <c r="DS1132" s="28"/>
      <c r="DT1132" s="28"/>
      <c r="DU1132" s="28"/>
      <c r="DV1132" s="28"/>
      <c r="DW1132" s="28"/>
      <c r="DX1132" s="28"/>
      <c r="DY1132" s="28"/>
      <c r="DZ1132" s="28"/>
      <c r="EA1132" s="28"/>
      <c r="EB1132" s="28"/>
      <c r="EC1132" s="28"/>
      <c r="ED1132" s="28"/>
      <c r="EE1132" s="28"/>
      <c r="EF1132" s="28"/>
      <c r="EG1132" s="28"/>
      <c r="EH1132" s="28"/>
      <c r="EI1132" s="28"/>
      <c r="EJ1132" s="28"/>
      <c r="EK1132" s="28"/>
      <c r="EL1132" s="28"/>
      <c r="EM1132" s="28"/>
      <c r="EN1132" s="28"/>
      <c r="EO1132" s="28"/>
      <c r="EP1132" s="28"/>
      <c r="EQ1132" s="28"/>
      <c r="ER1132" s="28"/>
      <c r="ES1132" s="28"/>
      <c r="ET1132" s="28"/>
      <c r="EU1132" s="28"/>
      <c r="EV1132" s="28"/>
      <c r="EW1132" s="28"/>
      <c r="EX1132" s="28"/>
      <c r="EY1132" s="28"/>
      <c r="EZ1132" s="28"/>
      <c r="FA1132" s="28"/>
      <c r="FB1132" s="28"/>
      <c r="FC1132" s="28"/>
      <c r="FD1132" s="28"/>
      <c r="FE1132" s="28"/>
      <c r="FF1132" s="28"/>
      <c r="FG1132" s="28"/>
      <c r="FH1132" s="28"/>
      <c r="FI1132" s="28"/>
      <c r="FJ1132" s="28"/>
      <c r="FK1132" s="28"/>
      <c r="FL1132" s="28"/>
      <c r="FM1132" s="28"/>
      <c r="FN1132" s="28"/>
      <c r="FO1132" s="28"/>
      <c r="FP1132" s="28"/>
      <c r="FQ1132" s="28"/>
      <c r="FR1132" s="28"/>
      <c r="FS1132" s="28"/>
      <c r="FT1132" s="28"/>
      <c r="FU1132" s="28"/>
      <c r="FV1132" s="28"/>
      <c r="FW1132" s="28"/>
      <c r="FX1132" s="28"/>
      <c r="FY1132" s="28"/>
      <c r="FZ1132" s="28"/>
      <c r="GA1132" s="28"/>
      <c r="GB1132" s="28"/>
      <c r="GC1132" s="28"/>
      <c r="GD1132" s="28"/>
      <c r="GE1132" s="28"/>
      <c r="GF1132" s="28"/>
      <c r="GG1132" s="28"/>
      <c r="GH1132" s="28"/>
      <c r="GI1132" s="28"/>
      <c r="GJ1132" s="28"/>
      <c r="GK1132" s="28"/>
      <c r="GL1132" s="28"/>
      <c r="GM1132" s="28"/>
      <c r="GN1132" s="28"/>
      <c r="GO1132" s="28"/>
      <c r="GP1132" s="28"/>
      <c r="GQ1132" s="28"/>
      <c r="GR1132" s="28"/>
      <c r="GS1132" s="28"/>
      <c r="GT1132" s="28"/>
      <c r="GU1132" s="28"/>
      <c r="GV1132" s="28"/>
      <c r="GW1132" s="28"/>
      <c r="GX1132" s="28"/>
      <c r="GY1132" s="28"/>
      <c r="GZ1132" s="28"/>
      <c r="HA1132" s="28"/>
      <c r="HB1132" s="28"/>
      <c r="HC1132" s="28"/>
      <c r="HD1132" s="28"/>
      <c r="HE1132" s="28"/>
      <c r="HF1132" s="28"/>
      <c r="HG1132" s="28"/>
      <c r="HH1132" s="28"/>
      <c r="HI1132" s="28"/>
      <c r="HJ1132" s="28"/>
      <c r="HK1132" s="28"/>
      <c r="HL1132" s="28"/>
      <c r="HM1132" s="28"/>
      <c r="HN1132" s="28"/>
      <c r="HO1132" s="28"/>
      <c r="HP1132" s="28"/>
      <c r="HQ1132" s="28"/>
      <c r="HR1132" s="28"/>
      <c r="HS1132" s="28"/>
      <c r="HT1132" s="28"/>
      <c r="HU1132" s="28"/>
      <c r="HV1132" s="28"/>
      <c r="HW1132" s="28"/>
      <c r="HX1132" s="28"/>
      <c r="HY1132" s="28"/>
      <c r="HZ1132" s="28"/>
      <c r="IA1132" s="28"/>
      <c r="IB1132" s="28"/>
      <c r="IC1132" s="28"/>
      <c r="ID1132" s="28"/>
      <c r="IE1132" s="28"/>
      <c r="IF1132" s="28"/>
      <c r="IG1132" s="28"/>
      <c r="IH1132" s="28"/>
      <c r="II1132" s="28"/>
      <c r="IJ1132" s="28"/>
      <c r="IK1132" s="28"/>
      <c r="IL1132" s="28"/>
      <c r="IM1132" s="28"/>
      <c r="IN1132" s="28"/>
      <c r="IO1132" s="28"/>
      <c r="IP1132" s="28"/>
      <c r="IQ1132" s="28"/>
      <c r="IR1132" s="28"/>
    </row>
    <row r="1133" spans="2:252" x14ac:dyDescent="0.25">
      <c r="B1133" s="28"/>
      <c r="C1133" s="28"/>
      <c r="D1133" s="28"/>
      <c r="E1133" s="28"/>
      <c r="F1133" s="28"/>
      <c r="G1133" s="28"/>
      <c r="H1133" s="28"/>
      <c r="K1133" s="28"/>
      <c r="L1133" s="28"/>
      <c r="M1133" s="28"/>
      <c r="N1133" s="28"/>
      <c r="O1133" s="28"/>
      <c r="P1133" s="28"/>
      <c r="Q1133" s="28"/>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c r="DN1133" s="28"/>
      <c r="DO1133" s="28"/>
      <c r="DP1133" s="28"/>
      <c r="DQ1133" s="28"/>
      <c r="DR1133" s="28"/>
      <c r="DS1133" s="28"/>
      <c r="DT1133" s="28"/>
      <c r="DU1133" s="28"/>
      <c r="DV1133" s="28"/>
      <c r="DW1133" s="28"/>
      <c r="DX1133" s="28"/>
      <c r="DY1133" s="28"/>
      <c r="DZ1133" s="28"/>
      <c r="EA1133" s="28"/>
      <c r="EB1133" s="28"/>
      <c r="EC1133" s="28"/>
      <c r="ED1133" s="28"/>
      <c r="EE1133" s="28"/>
      <c r="EF1133" s="28"/>
      <c r="EG1133" s="28"/>
      <c r="EH1133" s="28"/>
      <c r="EI1133" s="28"/>
      <c r="EJ1133" s="28"/>
      <c r="EK1133" s="28"/>
      <c r="EL1133" s="28"/>
      <c r="EM1133" s="28"/>
      <c r="EN1133" s="28"/>
      <c r="EO1133" s="28"/>
      <c r="EP1133" s="28"/>
      <c r="EQ1133" s="28"/>
      <c r="ER1133" s="28"/>
      <c r="ES1133" s="28"/>
      <c r="ET1133" s="28"/>
      <c r="EU1133" s="28"/>
      <c r="EV1133" s="28"/>
      <c r="EW1133" s="28"/>
      <c r="EX1133" s="28"/>
      <c r="EY1133" s="28"/>
      <c r="EZ1133" s="28"/>
      <c r="FA1133" s="28"/>
      <c r="FB1133" s="28"/>
      <c r="FC1133" s="28"/>
      <c r="FD1133" s="28"/>
      <c r="FE1133" s="28"/>
      <c r="FF1133" s="28"/>
      <c r="FG1133" s="28"/>
      <c r="FH1133" s="28"/>
      <c r="FI1133" s="28"/>
      <c r="FJ1133" s="28"/>
      <c r="FK1133" s="28"/>
      <c r="FL1133" s="28"/>
      <c r="FM1133" s="28"/>
      <c r="FN1133" s="28"/>
      <c r="FO1133" s="28"/>
      <c r="FP1133" s="28"/>
      <c r="FQ1133" s="28"/>
      <c r="FR1133" s="28"/>
      <c r="FS1133" s="28"/>
      <c r="FT1133" s="28"/>
      <c r="FU1133" s="28"/>
      <c r="FV1133" s="28"/>
      <c r="FW1133" s="28"/>
      <c r="FX1133" s="28"/>
      <c r="FY1133" s="28"/>
      <c r="FZ1133" s="28"/>
      <c r="GA1133" s="28"/>
      <c r="GB1133" s="28"/>
      <c r="GC1133" s="28"/>
      <c r="GD1133" s="28"/>
      <c r="GE1133" s="28"/>
      <c r="GF1133" s="28"/>
      <c r="GG1133" s="28"/>
      <c r="GH1133" s="28"/>
      <c r="GI1133" s="28"/>
      <c r="GJ1133" s="28"/>
      <c r="GK1133" s="28"/>
      <c r="GL1133" s="28"/>
      <c r="GM1133" s="28"/>
      <c r="GN1133" s="28"/>
      <c r="GO1133" s="28"/>
      <c r="GP1133" s="28"/>
      <c r="GQ1133" s="28"/>
      <c r="GR1133" s="28"/>
      <c r="GS1133" s="28"/>
      <c r="GT1133" s="28"/>
      <c r="GU1133" s="28"/>
      <c r="GV1133" s="28"/>
      <c r="GW1133" s="28"/>
      <c r="GX1133" s="28"/>
      <c r="GY1133" s="28"/>
      <c r="GZ1133" s="28"/>
      <c r="HA1133" s="28"/>
      <c r="HB1133" s="28"/>
      <c r="HC1133" s="28"/>
      <c r="HD1133" s="28"/>
      <c r="HE1133" s="28"/>
      <c r="HF1133" s="28"/>
      <c r="HG1133" s="28"/>
      <c r="HH1133" s="28"/>
      <c r="HI1133" s="28"/>
      <c r="HJ1133" s="28"/>
      <c r="HK1133" s="28"/>
      <c r="HL1133" s="28"/>
      <c r="HM1133" s="28"/>
      <c r="HN1133" s="28"/>
      <c r="HO1133" s="28"/>
      <c r="HP1133" s="28"/>
      <c r="HQ1133" s="28"/>
      <c r="HR1133" s="28"/>
      <c r="HS1133" s="28"/>
      <c r="HT1133" s="28"/>
      <c r="HU1133" s="28"/>
      <c r="HV1133" s="28"/>
      <c r="HW1133" s="28"/>
      <c r="HX1133" s="28"/>
      <c r="HY1133" s="28"/>
      <c r="HZ1133" s="28"/>
      <c r="IA1133" s="28"/>
      <c r="IB1133" s="28"/>
      <c r="IC1133" s="28"/>
      <c r="ID1133" s="28"/>
      <c r="IE1133" s="28"/>
      <c r="IF1133" s="28"/>
      <c r="IG1133" s="28"/>
      <c r="IH1133" s="28"/>
      <c r="II1133" s="28"/>
      <c r="IJ1133" s="28"/>
      <c r="IK1133" s="28"/>
      <c r="IL1133" s="28"/>
      <c r="IM1133" s="28"/>
      <c r="IN1133" s="28"/>
      <c r="IO1133" s="28"/>
      <c r="IP1133" s="28"/>
      <c r="IQ1133" s="28"/>
      <c r="IR1133" s="28"/>
    </row>
    <row r="1134" spans="2:252" x14ac:dyDescent="0.25">
      <c r="B1134" s="28"/>
      <c r="C1134" s="28"/>
      <c r="D1134" s="28"/>
      <c r="E1134" s="28"/>
      <c r="F1134" s="28"/>
      <c r="G1134" s="28"/>
      <c r="H1134" s="28"/>
      <c r="K1134" s="28"/>
      <c r="L1134" s="28"/>
      <c r="M1134" s="28"/>
      <c r="N1134" s="28"/>
      <c r="O1134" s="28"/>
      <c r="P1134" s="28"/>
      <c r="Q1134" s="28"/>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c r="DN1134" s="28"/>
      <c r="DO1134" s="28"/>
      <c r="DP1134" s="28"/>
      <c r="DQ1134" s="28"/>
      <c r="DR1134" s="28"/>
      <c r="DS1134" s="28"/>
      <c r="DT1134" s="28"/>
      <c r="DU1134" s="28"/>
      <c r="DV1134" s="28"/>
      <c r="DW1134" s="28"/>
      <c r="DX1134" s="28"/>
      <c r="DY1134" s="28"/>
      <c r="DZ1134" s="28"/>
      <c r="EA1134" s="28"/>
      <c r="EB1134" s="28"/>
      <c r="EC1134" s="28"/>
      <c r="ED1134" s="28"/>
      <c r="EE1134" s="28"/>
      <c r="EF1134" s="28"/>
      <c r="EG1134" s="28"/>
      <c r="EH1134" s="28"/>
      <c r="EI1134" s="28"/>
      <c r="EJ1134" s="28"/>
      <c r="EK1134" s="28"/>
      <c r="EL1134" s="28"/>
      <c r="EM1134" s="28"/>
      <c r="EN1134" s="28"/>
      <c r="EO1134" s="28"/>
      <c r="EP1134" s="28"/>
      <c r="EQ1134" s="28"/>
      <c r="ER1134" s="28"/>
      <c r="ES1134" s="28"/>
      <c r="ET1134" s="28"/>
      <c r="EU1134" s="28"/>
      <c r="EV1134" s="28"/>
      <c r="EW1134" s="28"/>
      <c r="EX1134" s="28"/>
      <c r="EY1134" s="28"/>
      <c r="EZ1134" s="28"/>
      <c r="FA1134" s="28"/>
      <c r="FB1134" s="28"/>
      <c r="FC1134" s="28"/>
      <c r="FD1134" s="28"/>
      <c r="FE1134" s="28"/>
      <c r="FF1134" s="28"/>
      <c r="FG1134" s="28"/>
      <c r="FH1134" s="28"/>
      <c r="FI1134" s="28"/>
      <c r="FJ1134" s="28"/>
      <c r="FK1134" s="28"/>
      <c r="FL1134" s="28"/>
      <c r="FM1134" s="28"/>
      <c r="FN1134" s="28"/>
      <c r="FO1134" s="28"/>
      <c r="FP1134" s="28"/>
      <c r="FQ1134" s="28"/>
      <c r="FR1134" s="28"/>
      <c r="FS1134" s="28"/>
      <c r="FT1134" s="28"/>
      <c r="FU1134" s="28"/>
      <c r="FV1134" s="28"/>
      <c r="FW1134" s="28"/>
      <c r="FX1134" s="28"/>
      <c r="FY1134" s="28"/>
      <c r="FZ1134" s="28"/>
      <c r="GA1134" s="28"/>
      <c r="GB1134" s="28"/>
      <c r="GC1134" s="28"/>
      <c r="GD1134" s="28"/>
      <c r="GE1134" s="28"/>
      <c r="GF1134" s="28"/>
      <c r="GG1134" s="28"/>
      <c r="GH1134" s="28"/>
      <c r="GI1134" s="28"/>
      <c r="GJ1134" s="28"/>
      <c r="GK1134" s="28"/>
      <c r="GL1134" s="28"/>
      <c r="GM1134" s="28"/>
      <c r="GN1134" s="28"/>
      <c r="GO1134" s="28"/>
      <c r="GP1134" s="28"/>
      <c r="GQ1134" s="28"/>
      <c r="GR1134" s="28"/>
      <c r="GS1134" s="28"/>
      <c r="GT1134" s="28"/>
      <c r="GU1134" s="28"/>
      <c r="GV1134" s="28"/>
      <c r="GW1134" s="28"/>
      <c r="GX1134" s="28"/>
      <c r="GY1134" s="28"/>
      <c r="GZ1134" s="28"/>
      <c r="HA1134" s="28"/>
      <c r="HB1134" s="28"/>
      <c r="HC1134" s="28"/>
      <c r="HD1134" s="28"/>
      <c r="HE1134" s="28"/>
      <c r="HF1134" s="28"/>
      <c r="HG1134" s="28"/>
      <c r="HH1134" s="28"/>
      <c r="HI1134" s="28"/>
      <c r="HJ1134" s="28"/>
      <c r="HK1134" s="28"/>
      <c r="HL1134" s="28"/>
      <c r="HM1134" s="28"/>
      <c r="HN1134" s="28"/>
      <c r="HO1134" s="28"/>
      <c r="HP1134" s="28"/>
      <c r="HQ1134" s="28"/>
      <c r="HR1134" s="28"/>
      <c r="HS1134" s="28"/>
      <c r="HT1134" s="28"/>
      <c r="HU1134" s="28"/>
      <c r="HV1134" s="28"/>
      <c r="HW1134" s="28"/>
      <c r="HX1134" s="28"/>
      <c r="HY1134" s="28"/>
      <c r="HZ1134" s="28"/>
      <c r="IA1134" s="28"/>
      <c r="IB1134" s="28"/>
      <c r="IC1134" s="28"/>
      <c r="ID1134" s="28"/>
      <c r="IE1134" s="28"/>
      <c r="IF1134" s="28"/>
      <c r="IG1134" s="28"/>
      <c r="IH1134" s="28"/>
      <c r="II1134" s="28"/>
      <c r="IJ1134" s="28"/>
      <c r="IK1134" s="28"/>
      <c r="IL1134" s="28"/>
      <c r="IM1134" s="28"/>
      <c r="IN1134" s="28"/>
      <c r="IO1134" s="28"/>
      <c r="IP1134" s="28"/>
      <c r="IQ1134" s="28"/>
      <c r="IR1134" s="28"/>
    </row>
    <row r="1135" spans="2:252" x14ac:dyDescent="0.25">
      <c r="B1135" s="28"/>
      <c r="C1135" s="28"/>
      <c r="D1135" s="28"/>
      <c r="E1135" s="28"/>
      <c r="F1135" s="28"/>
      <c r="G1135" s="28"/>
      <c r="H1135" s="28"/>
      <c r="K1135" s="28"/>
      <c r="L1135" s="28"/>
      <c r="M1135" s="28"/>
      <c r="N1135" s="28"/>
      <c r="O1135" s="28"/>
      <c r="P1135" s="28"/>
      <c r="Q1135" s="28"/>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c r="DN1135" s="28"/>
      <c r="DO1135" s="28"/>
      <c r="DP1135" s="28"/>
      <c r="DQ1135" s="28"/>
      <c r="DR1135" s="28"/>
      <c r="DS1135" s="28"/>
      <c r="DT1135" s="28"/>
      <c r="DU1135" s="28"/>
      <c r="DV1135" s="28"/>
      <c r="DW1135" s="28"/>
      <c r="DX1135" s="28"/>
      <c r="DY1135" s="28"/>
      <c r="DZ1135" s="28"/>
      <c r="EA1135" s="28"/>
      <c r="EB1135" s="28"/>
      <c r="EC1135" s="28"/>
      <c r="ED1135" s="28"/>
      <c r="EE1135" s="28"/>
      <c r="EF1135" s="28"/>
      <c r="EG1135" s="28"/>
      <c r="EH1135" s="28"/>
      <c r="EI1135" s="28"/>
      <c r="EJ1135" s="28"/>
      <c r="EK1135" s="28"/>
      <c r="EL1135" s="28"/>
      <c r="EM1135" s="28"/>
      <c r="EN1135" s="28"/>
      <c r="EO1135" s="28"/>
      <c r="EP1135" s="28"/>
      <c r="EQ1135" s="28"/>
      <c r="ER1135" s="28"/>
      <c r="ES1135" s="28"/>
      <c r="ET1135" s="28"/>
      <c r="EU1135" s="28"/>
      <c r="EV1135" s="28"/>
      <c r="EW1135" s="28"/>
      <c r="EX1135" s="28"/>
      <c r="EY1135" s="28"/>
      <c r="EZ1135" s="28"/>
      <c r="FA1135" s="28"/>
      <c r="FB1135" s="28"/>
      <c r="FC1135" s="28"/>
      <c r="FD1135" s="28"/>
      <c r="FE1135" s="28"/>
      <c r="FF1135" s="28"/>
      <c r="FG1135" s="28"/>
      <c r="FH1135" s="28"/>
      <c r="FI1135" s="28"/>
      <c r="FJ1135" s="28"/>
      <c r="FK1135" s="28"/>
      <c r="FL1135" s="28"/>
      <c r="FM1135" s="28"/>
      <c r="FN1135" s="28"/>
      <c r="FO1135" s="28"/>
      <c r="FP1135" s="28"/>
      <c r="FQ1135" s="28"/>
      <c r="FR1135" s="28"/>
      <c r="FS1135" s="28"/>
      <c r="FT1135" s="28"/>
      <c r="FU1135" s="28"/>
      <c r="FV1135" s="28"/>
      <c r="FW1135" s="28"/>
      <c r="FX1135" s="28"/>
      <c r="FY1135" s="28"/>
      <c r="FZ1135" s="28"/>
      <c r="GA1135" s="28"/>
      <c r="GB1135" s="28"/>
      <c r="GC1135" s="28"/>
      <c r="GD1135" s="28"/>
      <c r="GE1135" s="28"/>
      <c r="GF1135" s="28"/>
      <c r="GG1135" s="28"/>
      <c r="GH1135" s="28"/>
      <c r="GI1135" s="28"/>
      <c r="GJ1135" s="28"/>
      <c r="GK1135" s="28"/>
      <c r="GL1135" s="28"/>
      <c r="GM1135" s="28"/>
      <c r="GN1135" s="28"/>
      <c r="GO1135" s="28"/>
      <c r="GP1135" s="28"/>
      <c r="GQ1135" s="28"/>
      <c r="GR1135" s="28"/>
      <c r="GS1135" s="28"/>
      <c r="GT1135" s="28"/>
      <c r="GU1135" s="28"/>
      <c r="GV1135" s="28"/>
      <c r="GW1135" s="28"/>
      <c r="GX1135" s="28"/>
      <c r="GY1135" s="28"/>
      <c r="GZ1135" s="28"/>
      <c r="HA1135" s="28"/>
      <c r="HB1135" s="28"/>
      <c r="HC1135" s="28"/>
      <c r="HD1135" s="28"/>
      <c r="HE1135" s="28"/>
      <c r="HF1135" s="28"/>
      <c r="HG1135" s="28"/>
      <c r="HH1135" s="28"/>
      <c r="HI1135" s="28"/>
      <c r="HJ1135" s="28"/>
      <c r="HK1135" s="28"/>
      <c r="HL1135" s="28"/>
      <c r="HM1135" s="28"/>
      <c r="HN1135" s="28"/>
      <c r="HO1135" s="28"/>
      <c r="HP1135" s="28"/>
      <c r="HQ1135" s="28"/>
      <c r="HR1135" s="28"/>
      <c r="HS1135" s="28"/>
      <c r="HT1135" s="28"/>
      <c r="HU1135" s="28"/>
      <c r="HV1135" s="28"/>
      <c r="HW1135" s="28"/>
      <c r="HX1135" s="28"/>
      <c r="HY1135" s="28"/>
      <c r="HZ1135" s="28"/>
      <c r="IA1135" s="28"/>
      <c r="IB1135" s="28"/>
      <c r="IC1135" s="28"/>
      <c r="ID1135" s="28"/>
      <c r="IE1135" s="28"/>
      <c r="IF1135" s="28"/>
      <c r="IG1135" s="28"/>
      <c r="IH1135" s="28"/>
      <c r="II1135" s="28"/>
      <c r="IJ1135" s="28"/>
      <c r="IK1135" s="28"/>
      <c r="IL1135" s="28"/>
      <c r="IM1135" s="28"/>
      <c r="IN1135" s="28"/>
      <c r="IO1135" s="28"/>
      <c r="IP1135" s="28"/>
      <c r="IQ1135" s="28"/>
      <c r="IR1135" s="28"/>
    </row>
    <row r="1136" spans="2:252" x14ac:dyDescent="0.25">
      <c r="B1136" s="28"/>
      <c r="C1136" s="28"/>
      <c r="D1136" s="28"/>
      <c r="E1136" s="28"/>
      <c r="F1136" s="28"/>
      <c r="G1136" s="28"/>
      <c r="H1136" s="28"/>
      <c r="K1136" s="28"/>
      <c r="L1136" s="28"/>
      <c r="M1136" s="28"/>
      <c r="N1136" s="28"/>
      <c r="O1136" s="28"/>
      <c r="P1136" s="28"/>
      <c r="Q1136" s="28"/>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c r="DN1136" s="28"/>
      <c r="DO1136" s="28"/>
      <c r="DP1136" s="28"/>
      <c r="DQ1136" s="28"/>
      <c r="DR1136" s="28"/>
      <c r="DS1136" s="28"/>
      <c r="DT1136" s="28"/>
      <c r="DU1136" s="28"/>
      <c r="DV1136" s="28"/>
      <c r="DW1136" s="28"/>
      <c r="DX1136" s="28"/>
      <c r="DY1136" s="28"/>
      <c r="DZ1136" s="28"/>
      <c r="EA1136" s="28"/>
      <c r="EB1136" s="28"/>
      <c r="EC1136" s="28"/>
      <c r="ED1136" s="28"/>
      <c r="EE1136" s="28"/>
      <c r="EF1136" s="28"/>
      <c r="EG1136" s="28"/>
      <c r="EH1136" s="28"/>
      <c r="EI1136" s="28"/>
      <c r="EJ1136" s="28"/>
      <c r="EK1136" s="28"/>
      <c r="EL1136" s="28"/>
      <c r="EM1136" s="28"/>
      <c r="EN1136" s="28"/>
      <c r="EO1136" s="28"/>
      <c r="EP1136" s="28"/>
      <c r="EQ1136" s="28"/>
      <c r="ER1136" s="28"/>
      <c r="ES1136" s="28"/>
      <c r="ET1136" s="28"/>
      <c r="EU1136" s="28"/>
      <c r="EV1136" s="28"/>
      <c r="EW1136" s="28"/>
      <c r="EX1136" s="28"/>
      <c r="EY1136" s="28"/>
      <c r="EZ1136" s="28"/>
      <c r="FA1136" s="28"/>
      <c r="FB1136" s="28"/>
      <c r="FC1136" s="28"/>
      <c r="FD1136" s="28"/>
      <c r="FE1136" s="28"/>
      <c r="FF1136" s="28"/>
      <c r="FG1136" s="28"/>
      <c r="FH1136" s="28"/>
      <c r="FI1136" s="28"/>
      <c r="FJ1136" s="28"/>
      <c r="FK1136" s="28"/>
      <c r="FL1136" s="28"/>
      <c r="FM1136" s="28"/>
      <c r="FN1136" s="28"/>
      <c r="FO1136" s="28"/>
      <c r="FP1136" s="28"/>
      <c r="FQ1136" s="28"/>
      <c r="FR1136" s="28"/>
      <c r="FS1136" s="28"/>
      <c r="FT1136" s="28"/>
      <c r="FU1136" s="28"/>
      <c r="FV1136" s="28"/>
      <c r="FW1136" s="28"/>
      <c r="FX1136" s="28"/>
      <c r="FY1136" s="28"/>
      <c r="FZ1136" s="28"/>
      <c r="GA1136" s="28"/>
      <c r="GB1136" s="28"/>
      <c r="GC1136" s="28"/>
      <c r="GD1136" s="28"/>
      <c r="GE1136" s="28"/>
      <c r="GF1136" s="28"/>
      <c r="GG1136" s="28"/>
      <c r="GH1136" s="28"/>
      <c r="GI1136" s="28"/>
      <c r="GJ1136" s="28"/>
      <c r="GK1136" s="28"/>
      <c r="GL1136" s="28"/>
      <c r="GM1136" s="28"/>
      <c r="GN1136" s="28"/>
      <c r="GO1136" s="28"/>
      <c r="GP1136" s="28"/>
      <c r="GQ1136" s="28"/>
      <c r="GR1136" s="28"/>
      <c r="GS1136" s="28"/>
      <c r="GT1136" s="28"/>
      <c r="GU1136" s="28"/>
      <c r="GV1136" s="28"/>
      <c r="GW1136" s="28"/>
      <c r="GX1136" s="28"/>
      <c r="GY1136" s="28"/>
      <c r="GZ1136" s="28"/>
      <c r="HA1136" s="28"/>
      <c r="HB1136" s="28"/>
      <c r="HC1136" s="28"/>
      <c r="HD1136" s="28"/>
      <c r="HE1136" s="28"/>
      <c r="HF1136" s="28"/>
      <c r="HG1136" s="28"/>
      <c r="HH1136" s="28"/>
      <c r="HI1136" s="28"/>
      <c r="HJ1136" s="28"/>
      <c r="HK1136" s="28"/>
      <c r="HL1136" s="28"/>
      <c r="HM1136" s="28"/>
      <c r="HN1136" s="28"/>
      <c r="HO1136" s="28"/>
      <c r="HP1136" s="28"/>
      <c r="HQ1136" s="28"/>
      <c r="HR1136" s="28"/>
      <c r="HS1136" s="28"/>
      <c r="HT1136" s="28"/>
      <c r="HU1136" s="28"/>
      <c r="HV1136" s="28"/>
      <c r="HW1136" s="28"/>
      <c r="HX1136" s="28"/>
      <c r="HY1136" s="28"/>
      <c r="HZ1136" s="28"/>
      <c r="IA1136" s="28"/>
      <c r="IB1136" s="28"/>
      <c r="IC1136" s="28"/>
      <c r="ID1136" s="28"/>
      <c r="IE1136" s="28"/>
      <c r="IF1136" s="28"/>
      <c r="IG1136" s="28"/>
      <c r="IH1136" s="28"/>
      <c r="II1136" s="28"/>
      <c r="IJ1136" s="28"/>
      <c r="IK1136" s="28"/>
      <c r="IL1136" s="28"/>
      <c r="IM1136" s="28"/>
      <c r="IN1136" s="28"/>
      <c r="IO1136" s="28"/>
      <c r="IP1136" s="28"/>
      <c r="IQ1136" s="28"/>
      <c r="IR1136" s="28"/>
    </row>
    <row r="1137" spans="2:252" x14ac:dyDescent="0.25">
      <c r="B1137" s="28"/>
      <c r="C1137" s="28"/>
      <c r="D1137" s="28"/>
      <c r="E1137" s="28"/>
      <c r="F1137" s="28"/>
      <c r="G1137" s="28"/>
      <c r="H1137" s="28"/>
      <c r="K1137" s="28"/>
      <c r="L1137" s="28"/>
      <c r="M1137" s="28"/>
      <c r="N1137" s="28"/>
      <c r="O1137" s="28"/>
      <c r="P1137" s="28"/>
      <c r="Q1137" s="28"/>
      <c r="R1137" s="28"/>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c r="DN1137" s="28"/>
      <c r="DO1137" s="28"/>
      <c r="DP1137" s="28"/>
      <c r="DQ1137" s="28"/>
      <c r="DR1137" s="28"/>
      <c r="DS1137" s="28"/>
      <c r="DT1137" s="28"/>
      <c r="DU1137" s="28"/>
      <c r="DV1137" s="28"/>
      <c r="DW1137" s="28"/>
      <c r="DX1137" s="28"/>
      <c r="DY1137" s="28"/>
      <c r="DZ1137" s="28"/>
      <c r="EA1137" s="28"/>
      <c r="EB1137" s="28"/>
      <c r="EC1137" s="28"/>
      <c r="ED1137" s="28"/>
      <c r="EE1137" s="28"/>
      <c r="EF1137" s="28"/>
      <c r="EG1137" s="28"/>
      <c r="EH1137" s="28"/>
      <c r="EI1137" s="28"/>
      <c r="EJ1137" s="28"/>
      <c r="EK1137" s="28"/>
      <c r="EL1137" s="28"/>
      <c r="EM1137" s="28"/>
      <c r="EN1137" s="28"/>
      <c r="EO1137" s="28"/>
      <c r="EP1137" s="28"/>
      <c r="EQ1137" s="28"/>
      <c r="ER1137" s="28"/>
      <c r="ES1137" s="28"/>
      <c r="ET1137" s="28"/>
      <c r="EU1137" s="28"/>
      <c r="EV1137" s="28"/>
      <c r="EW1137" s="28"/>
      <c r="EX1137" s="28"/>
      <c r="EY1137" s="28"/>
      <c r="EZ1137" s="28"/>
      <c r="FA1137" s="28"/>
      <c r="FB1137" s="28"/>
      <c r="FC1137" s="28"/>
      <c r="FD1137" s="28"/>
      <c r="FE1137" s="28"/>
      <c r="FF1137" s="28"/>
      <c r="FG1137" s="28"/>
      <c r="FH1137" s="28"/>
      <c r="FI1137" s="28"/>
      <c r="FJ1137" s="28"/>
      <c r="FK1137" s="28"/>
      <c r="FL1137" s="28"/>
      <c r="FM1137" s="28"/>
      <c r="FN1137" s="28"/>
      <c r="FO1137" s="28"/>
      <c r="FP1137" s="28"/>
      <c r="FQ1137" s="28"/>
      <c r="FR1137" s="28"/>
      <c r="FS1137" s="28"/>
      <c r="FT1137" s="28"/>
      <c r="FU1137" s="28"/>
      <c r="FV1137" s="28"/>
      <c r="FW1137" s="28"/>
      <c r="FX1137" s="28"/>
      <c r="FY1137" s="28"/>
      <c r="FZ1137" s="28"/>
      <c r="GA1137" s="28"/>
      <c r="GB1137" s="28"/>
      <c r="GC1137" s="28"/>
      <c r="GD1137" s="28"/>
      <c r="GE1137" s="28"/>
      <c r="GF1137" s="28"/>
      <c r="GG1137" s="28"/>
      <c r="GH1137" s="28"/>
      <c r="GI1137" s="28"/>
      <c r="GJ1137" s="28"/>
      <c r="GK1137" s="28"/>
      <c r="GL1137" s="28"/>
      <c r="GM1137" s="28"/>
      <c r="GN1137" s="28"/>
      <c r="GO1137" s="28"/>
      <c r="GP1137" s="28"/>
      <c r="GQ1137" s="28"/>
      <c r="GR1137" s="28"/>
      <c r="GS1137" s="28"/>
      <c r="GT1137" s="28"/>
      <c r="GU1137" s="28"/>
      <c r="GV1137" s="28"/>
      <c r="GW1137" s="28"/>
      <c r="GX1137" s="28"/>
      <c r="GY1137" s="28"/>
      <c r="GZ1137" s="28"/>
      <c r="HA1137" s="28"/>
      <c r="HB1137" s="28"/>
      <c r="HC1137" s="28"/>
      <c r="HD1137" s="28"/>
      <c r="HE1137" s="28"/>
      <c r="HF1137" s="28"/>
      <c r="HG1137" s="28"/>
      <c r="HH1137" s="28"/>
      <c r="HI1137" s="28"/>
      <c r="HJ1137" s="28"/>
      <c r="HK1137" s="28"/>
      <c r="HL1137" s="28"/>
      <c r="HM1137" s="28"/>
      <c r="HN1137" s="28"/>
      <c r="HO1137" s="28"/>
      <c r="HP1137" s="28"/>
      <c r="HQ1137" s="28"/>
      <c r="HR1137" s="28"/>
      <c r="HS1137" s="28"/>
      <c r="HT1137" s="28"/>
      <c r="HU1137" s="28"/>
      <c r="HV1137" s="28"/>
      <c r="HW1137" s="28"/>
      <c r="HX1137" s="28"/>
      <c r="HY1137" s="28"/>
      <c r="HZ1137" s="28"/>
      <c r="IA1137" s="28"/>
      <c r="IB1137" s="28"/>
      <c r="IC1137" s="28"/>
      <c r="ID1137" s="28"/>
      <c r="IE1137" s="28"/>
      <c r="IF1137" s="28"/>
      <c r="IG1137" s="28"/>
      <c r="IH1137" s="28"/>
      <c r="II1137" s="28"/>
      <c r="IJ1137" s="28"/>
      <c r="IK1137" s="28"/>
      <c r="IL1137" s="28"/>
      <c r="IM1137" s="28"/>
      <c r="IN1137" s="28"/>
      <c r="IO1137" s="28"/>
      <c r="IP1137" s="28"/>
      <c r="IQ1137" s="28"/>
      <c r="IR1137" s="28"/>
    </row>
    <row r="1138" spans="2:252" x14ac:dyDescent="0.25">
      <c r="B1138" s="28"/>
      <c r="C1138" s="28"/>
      <c r="D1138" s="28"/>
      <c r="E1138" s="28"/>
      <c r="F1138" s="28"/>
      <c r="G1138" s="28"/>
      <c r="H1138" s="28"/>
      <c r="K1138" s="28"/>
      <c r="L1138" s="28"/>
      <c r="M1138" s="28"/>
      <c r="N1138" s="28"/>
      <c r="O1138" s="28"/>
      <c r="P1138" s="28"/>
      <c r="Q1138" s="28"/>
      <c r="R1138" s="28"/>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c r="DN1138" s="28"/>
      <c r="DO1138" s="28"/>
      <c r="DP1138" s="28"/>
      <c r="DQ1138" s="28"/>
      <c r="DR1138" s="28"/>
      <c r="DS1138" s="28"/>
      <c r="DT1138" s="28"/>
      <c r="DU1138" s="28"/>
      <c r="DV1138" s="28"/>
      <c r="DW1138" s="28"/>
      <c r="DX1138" s="28"/>
      <c r="DY1138" s="28"/>
      <c r="DZ1138" s="28"/>
      <c r="EA1138" s="28"/>
      <c r="EB1138" s="28"/>
      <c r="EC1138" s="28"/>
      <c r="ED1138" s="28"/>
      <c r="EE1138" s="28"/>
      <c r="EF1138" s="28"/>
      <c r="EG1138" s="28"/>
      <c r="EH1138" s="28"/>
      <c r="EI1138" s="28"/>
      <c r="EJ1138" s="28"/>
      <c r="EK1138" s="28"/>
      <c r="EL1138" s="28"/>
      <c r="EM1138" s="28"/>
      <c r="EN1138" s="28"/>
      <c r="EO1138" s="28"/>
      <c r="EP1138" s="28"/>
      <c r="EQ1138" s="28"/>
      <c r="ER1138" s="28"/>
      <c r="ES1138" s="28"/>
      <c r="ET1138" s="28"/>
      <c r="EU1138" s="28"/>
      <c r="EV1138" s="28"/>
      <c r="EW1138" s="28"/>
      <c r="EX1138" s="28"/>
      <c r="EY1138" s="28"/>
      <c r="EZ1138" s="28"/>
      <c r="FA1138" s="28"/>
      <c r="FB1138" s="28"/>
      <c r="FC1138" s="28"/>
      <c r="FD1138" s="28"/>
      <c r="FE1138" s="28"/>
      <c r="FF1138" s="28"/>
      <c r="FG1138" s="28"/>
      <c r="FH1138" s="28"/>
      <c r="FI1138" s="28"/>
      <c r="FJ1138" s="28"/>
      <c r="FK1138" s="28"/>
      <c r="FL1138" s="28"/>
      <c r="FM1138" s="28"/>
      <c r="FN1138" s="28"/>
      <c r="FO1138" s="28"/>
      <c r="FP1138" s="28"/>
      <c r="FQ1138" s="28"/>
      <c r="FR1138" s="28"/>
      <c r="FS1138" s="28"/>
      <c r="FT1138" s="28"/>
      <c r="FU1138" s="28"/>
      <c r="FV1138" s="28"/>
      <c r="FW1138" s="28"/>
      <c r="FX1138" s="28"/>
      <c r="FY1138" s="28"/>
      <c r="FZ1138" s="28"/>
      <c r="GA1138" s="28"/>
      <c r="GB1138" s="28"/>
      <c r="GC1138" s="28"/>
      <c r="GD1138" s="28"/>
      <c r="GE1138" s="28"/>
      <c r="GF1138" s="28"/>
      <c r="GG1138" s="28"/>
      <c r="GH1138" s="28"/>
      <c r="GI1138" s="28"/>
      <c r="GJ1138" s="28"/>
      <c r="GK1138" s="28"/>
      <c r="GL1138" s="28"/>
      <c r="GM1138" s="28"/>
      <c r="GN1138" s="28"/>
      <c r="GO1138" s="28"/>
      <c r="GP1138" s="28"/>
      <c r="GQ1138" s="28"/>
      <c r="GR1138" s="28"/>
      <c r="GS1138" s="28"/>
      <c r="GT1138" s="28"/>
      <c r="GU1138" s="28"/>
      <c r="GV1138" s="28"/>
      <c r="GW1138" s="28"/>
      <c r="GX1138" s="28"/>
      <c r="GY1138" s="28"/>
      <c r="GZ1138" s="28"/>
      <c r="HA1138" s="28"/>
      <c r="HB1138" s="28"/>
      <c r="HC1138" s="28"/>
      <c r="HD1138" s="28"/>
      <c r="HE1138" s="28"/>
      <c r="HF1138" s="28"/>
      <c r="HG1138" s="28"/>
      <c r="HH1138" s="28"/>
      <c r="HI1138" s="28"/>
      <c r="HJ1138" s="28"/>
      <c r="HK1138" s="28"/>
      <c r="HL1138" s="28"/>
      <c r="HM1138" s="28"/>
      <c r="HN1138" s="28"/>
      <c r="HO1138" s="28"/>
      <c r="HP1138" s="28"/>
      <c r="HQ1138" s="28"/>
      <c r="HR1138" s="28"/>
      <c r="HS1138" s="28"/>
      <c r="HT1138" s="28"/>
      <c r="HU1138" s="28"/>
      <c r="HV1138" s="28"/>
      <c r="HW1138" s="28"/>
      <c r="HX1138" s="28"/>
      <c r="HY1138" s="28"/>
      <c r="HZ1138" s="28"/>
      <c r="IA1138" s="28"/>
      <c r="IB1138" s="28"/>
      <c r="IC1138" s="28"/>
      <c r="ID1138" s="28"/>
      <c r="IE1138" s="28"/>
      <c r="IF1138" s="28"/>
      <c r="IG1138" s="28"/>
      <c r="IH1138" s="28"/>
      <c r="II1138" s="28"/>
      <c r="IJ1138" s="28"/>
      <c r="IK1138" s="28"/>
      <c r="IL1138" s="28"/>
      <c r="IM1138" s="28"/>
      <c r="IN1138" s="28"/>
      <c r="IO1138" s="28"/>
      <c r="IP1138" s="28"/>
      <c r="IQ1138" s="28"/>
      <c r="IR1138" s="28"/>
    </row>
    <row r="1139" spans="2:252" x14ac:dyDescent="0.25">
      <c r="B1139" s="28"/>
      <c r="C1139" s="28"/>
      <c r="D1139" s="28"/>
      <c r="E1139" s="28"/>
      <c r="F1139" s="28"/>
      <c r="G1139" s="28"/>
      <c r="H1139" s="28"/>
      <c r="K1139" s="28"/>
      <c r="L1139" s="28"/>
      <c r="M1139" s="28"/>
      <c r="N1139" s="28"/>
      <c r="O1139" s="28"/>
      <c r="P1139" s="28"/>
      <c r="Q1139" s="28"/>
      <c r="R1139" s="28"/>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c r="DN1139" s="28"/>
      <c r="DO1139" s="28"/>
      <c r="DP1139" s="28"/>
      <c r="DQ1139" s="28"/>
      <c r="DR1139" s="28"/>
      <c r="DS1139" s="28"/>
      <c r="DT1139" s="28"/>
      <c r="DU1139" s="28"/>
      <c r="DV1139" s="28"/>
      <c r="DW1139" s="28"/>
      <c r="DX1139" s="28"/>
      <c r="DY1139" s="28"/>
      <c r="DZ1139" s="28"/>
      <c r="EA1139" s="28"/>
      <c r="EB1139" s="28"/>
      <c r="EC1139" s="28"/>
      <c r="ED1139" s="28"/>
      <c r="EE1139" s="28"/>
      <c r="EF1139" s="28"/>
      <c r="EG1139" s="28"/>
      <c r="EH1139" s="28"/>
      <c r="EI1139" s="28"/>
      <c r="EJ1139" s="28"/>
      <c r="EK1139" s="28"/>
      <c r="EL1139" s="28"/>
      <c r="EM1139" s="28"/>
      <c r="EN1139" s="28"/>
      <c r="EO1139" s="28"/>
      <c r="EP1139" s="28"/>
      <c r="EQ1139" s="28"/>
      <c r="ER1139" s="28"/>
      <c r="ES1139" s="28"/>
      <c r="ET1139" s="28"/>
      <c r="EU1139" s="28"/>
      <c r="EV1139" s="28"/>
      <c r="EW1139" s="28"/>
      <c r="EX1139" s="28"/>
      <c r="EY1139" s="28"/>
      <c r="EZ1139" s="28"/>
      <c r="FA1139" s="28"/>
      <c r="FB1139" s="28"/>
      <c r="FC1139" s="28"/>
      <c r="FD1139" s="28"/>
      <c r="FE1139" s="28"/>
      <c r="FF1139" s="28"/>
      <c r="FG1139" s="28"/>
      <c r="FH1139" s="28"/>
      <c r="FI1139" s="28"/>
      <c r="FJ1139" s="28"/>
      <c r="FK1139" s="28"/>
      <c r="FL1139" s="28"/>
      <c r="FM1139" s="28"/>
      <c r="FN1139" s="28"/>
      <c r="FO1139" s="28"/>
      <c r="FP1139" s="28"/>
      <c r="FQ1139" s="28"/>
      <c r="FR1139" s="28"/>
      <c r="FS1139" s="28"/>
      <c r="FT1139" s="28"/>
      <c r="FU1139" s="28"/>
      <c r="FV1139" s="28"/>
      <c r="FW1139" s="28"/>
      <c r="FX1139" s="28"/>
      <c r="FY1139" s="28"/>
      <c r="FZ1139" s="28"/>
      <c r="GA1139" s="28"/>
      <c r="GB1139" s="28"/>
      <c r="GC1139" s="28"/>
      <c r="GD1139" s="28"/>
      <c r="GE1139" s="28"/>
      <c r="GF1139" s="28"/>
      <c r="GG1139" s="28"/>
      <c r="GH1139" s="28"/>
      <c r="GI1139" s="28"/>
      <c r="GJ1139" s="28"/>
      <c r="GK1139" s="28"/>
      <c r="GL1139" s="28"/>
      <c r="GM1139" s="28"/>
      <c r="GN1139" s="28"/>
      <c r="GO1139" s="28"/>
      <c r="GP1139" s="28"/>
      <c r="GQ1139" s="28"/>
      <c r="GR1139" s="28"/>
      <c r="GS1139" s="28"/>
      <c r="GT1139" s="28"/>
      <c r="GU1139" s="28"/>
      <c r="GV1139" s="28"/>
      <c r="GW1139" s="28"/>
      <c r="GX1139" s="28"/>
      <c r="GY1139" s="28"/>
      <c r="GZ1139" s="28"/>
      <c r="HA1139" s="28"/>
      <c r="HB1139" s="28"/>
      <c r="HC1139" s="28"/>
      <c r="HD1139" s="28"/>
      <c r="HE1139" s="28"/>
      <c r="HF1139" s="28"/>
      <c r="HG1139" s="28"/>
      <c r="HH1139" s="28"/>
      <c r="HI1139" s="28"/>
      <c r="HJ1139" s="28"/>
      <c r="HK1139" s="28"/>
      <c r="HL1139" s="28"/>
      <c r="HM1139" s="28"/>
      <c r="HN1139" s="28"/>
      <c r="HO1139" s="28"/>
      <c r="HP1139" s="28"/>
      <c r="HQ1139" s="28"/>
      <c r="HR1139" s="28"/>
      <c r="HS1139" s="28"/>
      <c r="HT1139" s="28"/>
      <c r="HU1139" s="28"/>
      <c r="HV1139" s="28"/>
      <c r="HW1139" s="28"/>
      <c r="HX1139" s="28"/>
      <c r="HY1139" s="28"/>
      <c r="HZ1139" s="28"/>
      <c r="IA1139" s="28"/>
      <c r="IB1139" s="28"/>
      <c r="IC1139" s="28"/>
      <c r="ID1139" s="28"/>
      <c r="IE1139" s="28"/>
      <c r="IF1139" s="28"/>
      <c r="IG1139" s="28"/>
      <c r="IH1139" s="28"/>
      <c r="II1139" s="28"/>
      <c r="IJ1139" s="28"/>
      <c r="IK1139" s="28"/>
      <c r="IL1139" s="28"/>
      <c r="IM1139" s="28"/>
      <c r="IN1139" s="28"/>
      <c r="IO1139" s="28"/>
      <c r="IP1139" s="28"/>
      <c r="IQ1139" s="28"/>
      <c r="IR1139" s="28"/>
    </row>
    <row r="1140" spans="2:252" x14ac:dyDescent="0.25">
      <c r="B1140" s="28"/>
      <c r="C1140" s="28"/>
      <c r="D1140" s="28"/>
      <c r="E1140" s="28"/>
      <c r="F1140" s="28"/>
      <c r="G1140" s="28"/>
      <c r="H1140" s="28"/>
      <c r="K1140" s="28"/>
      <c r="L1140" s="28"/>
      <c r="M1140" s="28"/>
      <c r="N1140" s="28"/>
      <c r="O1140" s="28"/>
      <c r="P1140" s="28"/>
      <c r="Q1140" s="28"/>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c r="DN1140" s="28"/>
      <c r="DO1140" s="28"/>
      <c r="DP1140" s="28"/>
      <c r="DQ1140" s="28"/>
      <c r="DR1140" s="28"/>
      <c r="DS1140" s="28"/>
      <c r="DT1140" s="28"/>
      <c r="DU1140" s="28"/>
      <c r="DV1140" s="28"/>
      <c r="DW1140" s="28"/>
      <c r="DX1140" s="28"/>
      <c r="DY1140" s="28"/>
      <c r="DZ1140" s="28"/>
      <c r="EA1140" s="28"/>
      <c r="EB1140" s="28"/>
      <c r="EC1140" s="28"/>
      <c r="ED1140" s="28"/>
      <c r="EE1140" s="28"/>
      <c r="EF1140" s="28"/>
      <c r="EG1140" s="28"/>
      <c r="EH1140" s="28"/>
      <c r="EI1140" s="28"/>
      <c r="EJ1140" s="28"/>
      <c r="EK1140" s="28"/>
      <c r="EL1140" s="28"/>
      <c r="EM1140" s="28"/>
      <c r="EN1140" s="28"/>
      <c r="EO1140" s="28"/>
      <c r="EP1140" s="28"/>
      <c r="EQ1140" s="28"/>
      <c r="ER1140" s="28"/>
      <c r="ES1140" s="28"/>
      <c r="ET1140" s="28"/>
      <c r="EU1140" s="28"/>
      <c r="EV1140" s="28"/>
      <c r="EW1140" s="28"/>
      <c r="EX1140" s="28"/>
      <c r="EY1140" s="28"/>
      <c r="EZ1140" s="28"/>
      <c r="FA1140" s="28"/>
      <c r="FB1140" s="28"/>
      <c r="FC1140" s="28"/>
      <c r="FD1140" s="28"/>
      <c r="FE1140" s="28"/>
      <c r="FF1140" s="28"/>
      <c r="FG1140" s="28"/>
      <c r="FH1140" s="28"/>
      <c r="FI1140" s="28"/>
      <c r="FJ1140" s="28"/>
      <c r="FK1140" s="28"/>
      <c r="FL1140" s="28"/>
      <c r="FM1140" s="28"/>
      <c r="FN1140" s="28"/>
      <c r="FO1140" s="28"/>
      <c r="FP1140" s="28"/>
      <c r="FQ1140" s="28"/>
      <c r="FR1140" s="28"/>
      <c r="FS1140" s="28"/>
      <c r="FT1140" s="28"/>
      <c r="FU1140" s="28"/>
      <c r="FV1140" s="28"/>
      <c r="FW1140" s="28"/>
      <c r="FX1140" s="28"/>
      <c r="FY1140" s="28"/>
      <c r="FZ1140" s="28"/>
      <c r="GA1140" s="28"/>
      <c r="GB1140" s="28"/>
      <c r="GC1140" s="28"/>
      <c r="GD1140" s="28"/>
      <c r="GE1140" s="28"/>
      <c r="GF1140" s="28"/>
      <c r="GG1140" s="28"/>
      <c r="GH1140" s="28"/>
      <c r="GI1140" s="28"/>
      <c r="GJ1140" s="28"/>
      <c r="GK1140" s="28"/>
      <c r="GL1140" s="28"/>
      <c r="GM1140" s="28"/>
      <c r="GN1140" s="28"/>
      <c r="GO1140" s="28"/>
      <c r="GP1140" s="28"/>
      <c r="GQ1140" s="28"/>
      <c r="GR1140" s="28"/>
      <c r="GS1140" s="28"/>
      <c r="GT1140" s="28"/>
      <c r="GU1140" s="28"/>
      <c r="GV1140" s="28"/>
      <c r="GW1140" s="28"/>
      <c r="GX1140" s="28"/>
      <c r="GY1140" s="28"/>
      <c r="GZ1140" s="28"/>
      <c r="HA1140" s="28"/>
      <c r="HB1140" s="28"/>
      <c r="HC1140" s="28"/>
      <c r="HD1140" s="28"/>
      <c r="HE1140" s="28"/>
      <c r="HF1140" s="28"/>
      <c r="HG1140" s="28"/>
      <c r="HH1140" s="28"/>
      <c r="HI1140" s="28"/>
      <c r="HJ1140" s="28"/>
      <c r="HK1140" s="28"/>
      <c r="HL1140" s="28"/>
      <c r="HM1140" s="28"/>
      <c r="HN1140" s="28"/>
      <c r="HO1140" s="28"/>
      <c r="HP1140" s="28"/>
      <c r="HQ1140" s="28"/>
      <c r="HR1140" s="28"/>
      <c r="HS1140" s="28"/>
      <c r="HT1140" s="28"/>
      <c r="HU1140" s="28"/>
      <c r="HV1140" s="28"/>
      <c r="HW1140" s="28"/>
      <c r="HX1140" s="28"/>
      <c r="HY1140" s="28"/>
      <c r="HZ1140" s="28"/>
      <c r="IA1140" s="28"/>
      <c r="IB1140" s="28"/>
      <c r="IC1140" s="28"/>
      <c r="ID1140" s="28"/>
      <c r="IE1140" s="28"/>
      <c r="IF1140" s="28"/>
      <c r="IG1140" s="28"/>
      <c r="IH1140" s="28"/>
      <c r="II1140" s="28"/>
      <c r="IJ1140" s="28"/>
      <c r="IK1140" s="28"/>
      <c r="IL1140" s="28"/>
      <c r="IM1140" s="28"/>
      <c r="IN1140" s="28"/>
      <c r="IO1140" s="28"/>
      <c r="IP1140" s="28"/>
      <c r="IQ1140" s="28"/>
      <c r="IR1140" s="28"/>
    </row>
    <row r="1141" spans="2:252" x14ac:dyDescent="0.25">
      <c r="B1141" s="28"/>
      <c r="C1141" s="28"/>
      <c r="D1141" s="28"/>
      <c r="E1141" s="28"/>
      <c r="F1141" s="28"/>
      <c r="G1141" s="28"/>
      <c r="H1141" s="28"/>
      <c r="K1141" s="28"/>
      <c r="L1141" s="28"/>
      <c r="M1141" s="28"/>
      <c r="N1141" s="28"/>
      <c r="O1141" s="28"/>
      <c r="P1141" s="28"/>
      <c r="Q1141" s="28"/>
      <c r="R1141" s="28"/>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c r="DN1141" s="28"/>
      <c r="DO1141" s="28"/>
      <c r="DP1141" s="28"/>
      <c r="DQ1141" s="28"/>
      <c r="DR1141" s="28"/>
      <c r="DS1141" s="28"/>
      <c r="DT1141" s="28"/>
      <c r="DU1141" s="28"/>
      <c r="DV1141" s="28"/>
      <c r="DW1141" s="28"/>
      <c r="DX1141" s="28"/>
      <c r="DY1141" s="28"/>
      <c r="DZ1141" s="28"/>
      <c r="EA1141" s="28"/>
      <c r="EB1141" s="28"/>
      <c r="EC1141" s="28"/>
      <c r="ED1141" s="28"/>
      <c r="EE1141" s="28"/>
      <c r="EF1141" s="28"/>
      <c r="EG1141" s="28"/>
      <c r="EH1141" s="28"/>
      <c r="EI1141" s="28"/>
      <c r="EJ1141" s="28"/>
      <c r="EK1141" s="28"/>
      <c r="EL1141" s="28"/>
      <c r="EM1141" s="28"/>
      <c r="EN1141" s="28"/>
      <c r="EO1141" s="28"/>
      <c r="EP1141" s="28"/>
      <c r="EQ1141" s="28"/>
      <c r="ER1141" s="28"/>
      <c r="ES1141" s="28"/>
      <c r="ET1141" s="28"/>
      <c r="EU1141" s="28"/>
      <c r="EV1141" s="28"/>
      <c r="EW1141" s="28"/>
      <c r="EX1141" s="28"/>
      <c r="EY1141" s="28"/>
      <c r="EZ1141" s="28"/>
      <c r="FA1141" s="28"/>
      <c r="FB1141" s="28"/>
      <c r="FC1141" s="28"/>
      <c r="FD1141" s="28"/>
      <c r="FE1141" s="28"/>
      <c r="FF1141" s="28"/>
      <c r="FG1141" s="28"/>
      <c r="FH1141" s="28"/>
      <c r="FI1141" s="28"/>
      <c r="FJ1141" s="28"/>
      <c r="FK1141" s="28"/>
      <c r="FL1141" s="28"/>
      <c r="FM1141" s="28"/>
      <c r="FN1141" s="28"/>
      <c r="FO1141" s="28"/>
      <c r="FP1141" s="28"/>
      <c r="FQ1141" s="28"/>
      <c r="FR1141" s="28"/>
      <c r="FS1141" s="28"/>
      <c r="FT1141" s="28"/>
      <c r="FU1141" s="28"/>
      <c r="FV1141" s="28"/>
      <c r="FW1141" s="28"/>
      <c r="FX1141" s="28"/>
      <c r="FY1141" s="28"/>
      <c r="FZ1141" s="28"/>
      <c r="GA1141" s="28"/>
      <c r="GB1141" s="28"/>
      <c r="GC1141" s="28"/>
      <c r="GD1141" s="28"/>
      <c r="GE1141" s="28"/>
      <c r="GF1141" s="28"/>
      <c r="GG1141" s="28"/>
      <c r="GH1141" s="28"/>
      <c r="GI1141" s="28"/>
      <c r="GJ1141" s="28"/>
      <c r="GK1141" s="28"/>
      <c r="GL1141" s="28"/>
      <c r="GM1141" s="28"/>
      <c r="GN1141" s="28"/>
      <c r="GO1141" s="28"/>
      <c r="GP1141" s="28"/>
      <c r="GQ1141" s="28"/>
      <c r="GR1141" s="28"/>
      <c r="GS1141" s="28"/>
      <c r="GT1141" s="28"/>
      <c r="GU1141" s="28"/>
      <c r="GV1141" s="28"/>
      <c r="GW1141" s="28"/>
      <c r="GX1141" s="28"/>
      <c r="GY1141" s="28"/>
      <c r="GZ1141" s="28"/>
      <c r="HA1141" s="28"/>
      <c r="HB1141" s="28"/>
      <c r="HC1141" s="28"/>
      <c r="HD1141" s="28"/>
      <c r="HE1141" s="28"/>
      <c r="HF1141" s="28"/>
      <c r="HG1141" s="28"/>
      <c r="HH1141" s="28"/>
      <c r="HI1141" s="28"/>
      <c r="HJ1141" s="28"/>
      <c r="HK1141" s="28"/>
      <c r="HL1141" s="28"/>
      <c r="HM1141" s="28"/>
      <c r="HN1141" s="28"/>
      <c r="HO1141" s="28"/>
      <c r="HP1141" s="28"/>
      <c r="HQ1141" s="28"/>
      <c r="HR1141" s="28"/>
      <c r="HS1141" s="28"/>
      <c r="HT1141" s="28"/>
      <c r="HU1141" s="28"/>
      <c r="HV1141" s="28"/>
      <c r="HW1141" s="28"/>
      <c r="HX1141" s="28"/>
      <c r="HY1141" s="28"/>
      <c r="HZ1141" s="28"/>
      <c r="IA1141" s="28"/>
      <c r="IB1141" s="28"/>
      <c r="IC1141" s="28"/>
      <c r="ID1141" s="28"/>
      <c r="IE1141" s="28"/>
      <c r="IF1141" s="28"/>
      <c r="IG1141" s="28"/>
      <c r="IH1141" s="28"/>
      <c r="II1141" s="28"/>
      <c r="IJ1141" s="28"/>
      <c r="IK1141" s="28"/>
      <c r="IL1141" s="28"/>
      <c r="IM1141" s="28"/>
      <c r="IN1141" s="28"/>
      <c r="IO1141" s="28"/>
      <c r="IP1141" s="28"/>
      <c r="IQ1141" s="28"/>
      <c r="IR1141" s="28"/>
    </row>
    <row r="1142" spans="2:252" x14ac:dyDescent="0.25">
      <c r="B1142" s="28"/>
      <c r="C1142" s="28"/>
      <c r="D1142" s="28"/>
      <c r="E1142" s="28"/>
      <c r="F1142" s="28"/>
      <c r="G1142" s="28"/>
      <c r="H1142" s="28"/>
      <c r="K1142" s="28"/>
      <c r="L1142" s="28"/>
      <c r="M1142" s="28"/>
      <c r="N1142" s="28"/>
      <c r="O1142" s="28"/>
      <c r="P1142" s="28"/>
      <c r="Q1142" s="28"/>
      <c r="R1142" s="28"/>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c r="DN1142" s="28"/>
      <c r="DO1142" s="28"/>
      <c r="DP1142" s="28"/>
      <c r="DQ1142" s="28"/>
      <c r="DR1142" s="28"/>
      <c r="DS1142" s="28"/>
      <c r="DT1142" s="28"/>
      <c r="DU1142" s="28"/>
      <c r="DV1142" s="28"/>
      <c r="DW1142" s="28"/>
      <c r="DX1142" s="28"/>
      <c r="DY1142" s="28"/>
      <c r="DZ1142" s="28"/>
      <c r="EA1142" s="28"/>
      <c r="EB1142" s="28"/>
      <c r="EC1142" s="28"/>
      <c r="ED1142" s="28"/>
      <c r="EE1142" s="28"/>
      <c r="EF1142" s="28"/>
      <c r="EG1142" s="28"/>
      <c r="EH1142" s="28"/>
      <c r="EI1142" s="28"/>
      <c r="EJ1142" s="28"/>
      <c r="EK1142" s="28"/>
      <c r="EL1142" s="28"/>
      <c r="EM1142" s="28"/>
      <c r="EN1142" s="28"/>
      <c r="EO1142" s="28"/>
      <c r="EP1142" s="28"/>
      <c r="EQ1142" s="28"/>
      <c r="ER1142" s="28"/>
      <c r="ES1142" s="28"/>
      <c r="ET1142" s="28"/>
      <c r="EU1142" s="28"/>
      <c r="EV1142" s="28"/>
      <c r="EW1142" s="28"/>
      <c r="EX1142" s="28"/>
      <c r="EY1142" s="28"/>
      <c r="EZ1142" s="28"/>
      <c r="FA1142" s="28"/>
      <c r="FB1142" s="28"/>
      <c r="FC1142" s="28"/>
      <c r="FD1142" s="28"/>
      <c r="FE1142" s="28"/>
      <c r="FF1142" s="28"/>
      <c r="FG1142" s="28"/>
      <c r="FH1142" s="28"/>
      <c r="FI1142" s="28"/>
      <c r="FJ1142" s="28"/>
      <c r="FK1142" s="28"/>
      <c r="FL1142" s="28"/>
      <c r="FM1142" s="28"/>
      <c r="FN1142" s="28"/>
      <c r="FO1142" s="28"/>
      <c r="FP1142" s="28"/>
      <c r="FQ1142" s="28"/>
      <c r="FR1142" s="28"/>
      <c r="FS1142" s="28"/>
      <c r="FT1142" s="28"/>
      <c r="FU1142" s="28"/>
      <c r="FV1142" s="28"/>
      <c r="FW1142" s="28"/>
      <c r="FX1142" s="28"/>
      <c r="FY1142" s="28"/>
      <c r="FZ1142" s="28"/>
      <c r="GA1142" s="28"/>
      <c r="GB1142" s="28"/>
      <c r="GC1142" s="28"/>
      <c r="GD1142" s="28"/>
      <c r="GE1142" s="28"/>
      <c r="GF1142" s="28"/>
      <c r="GG1142" s="28"/>
      <c r="GH1142" s="28"/>
      <c r="GI1142" s="28"/>
      <c r="GJ1142" s="28"/>
      <c r="GK1142" s="28"/>
      <c r="GL1142" s="28"/>
      <c r="GM1142" s="28"/>
      <c r="GN1142" s="28"/>
      <c r="GO1142" s="28"/>
      <c r="GP1142" s="28"/>
      <c r="GQ1142" s="28"/>
      <c r="GR1142" s="28"/>
      <c r="GS1142" s="28"/>
      <c r="GT1142" s="28"/>
      <c r="GU1142" s="28"/>
      <c r="GV1142" s="28"/>
      <c r="GW1142" s="28"/>
      <c r="GX1142" s="28"/>
      <c r="GY1142" s="28"/>
      <c r="GZ1142" s="28"/>
      <c r="HA1142" s="28"/>
      <c r="HB1142" s="28"/>
      <c r="HC1142" s="28"/>
      <c r="HD1142" s="28"/>
      <c r="HE1142" s="28"/>
      <c r="HF1142" s="28"/>
      <c r="HG1142" s="28"/>
      <c r="HH1142" s="28"/>
      <c r="HI1142" s="28"/>
      <c r="HJ1142" s="28"/>
      <c r="HK1142" s="28"/>
      <c r="HL1142" s="28"/>
      <c r="HM1142" s="28"/>
      <c r="HN1142" s="28"/>
      <c r="HO1142" s="28"/>
      <c r="HP1142" s="28"/>
      <c r="HQ1142" s="28"/>
      <c r="HR1142" s="28"/>
      <c r="HS1142" s="28"/>
      <c r="HT1142" s="28"/>
      <c r="HU1142" s="28"/>
      <c r="HV1142" s="28"/>
      <c r="HW1142" s="28"/>
      <c r="HX1142" s="28"/>
      <c r="HY1142" s="28"/>
      <c r="HZ1142" s="28"/>
      <c r="IA1142" s="28"/>
      <c r="IB1142" s="28"/>
      <c r="IC1142" s="28"/>
      <c r="ID1142" s="28"/>
      <c r="IE1142" s="28"/>
      <c r="IF1142" s="28"/>
      <c r="IG1142" s="28"/>
      <c r="IH1142" s="28"/>
      <c r="II1142" s="28"/>
      <c r="IJ1142" s="28"/>
      <c r="IK1142" s="28"/>
      <c r="IL1142" s="28"/>
      <c r="IM1142" s="28"/>
      <c r="IN1142" s="28"/>
      <c r="IO1142" s="28"/>
      <c r="IP1142" s="28"/>
      <c r="IQ1142" s="28"/>
      <c r="IR1142" s="28"/>
    </row>
    <row r="1143" spans="2:252" x14ac:dyDescent="0.25">
      <c r="B1143" s="28"/>
      <c r="C1143" s="28"/>
      <c r="D1143" s="28"/>
      <c r="E1143" s="28"/>
      <c r="F1143" s="28"/>
      <c r="G1143" s="28"/>
      <c r="H1143" s="28"/>
      <c r="K1143" s="28"/>
      <c r="L1143" s="28"/>
      <c r="M1143" s="28"/>
      <c r="N1143" s="28"/>
      <c r="O1143" s="28"/>
      <c r="P1143" s="28"/>
      <c r="Q1143" s="28"/>
      <c r="R1143" s="28"/>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c r="DN1143" s="28"/>
      <c r="DO1143" s="28"/>
      <c r="DP1143" s="28"/>
      <c r="DQ1143" s="28"/>
      <c r="DR1143" s="28"/>
      <c r="DS1143" s="28"/>
      <c r="DT1143" s="28"/>
      <c r="DU1143" s="28"/>
      <c r="DV1143" s="28"/>
      <c r="DW1143" s="28"/>
      <c r="DX1143" s="28"/>
      <c r="DY1143" s="28"/>
      <c r="DZ1143" s="28"/>
      <c r="EA1143" s="28"/>
      <c r="EB1143" s="28"/>
      <c r="EC1143" s="28"/>
      <c r="ED1143" s="28"/>
      <c r="EE1143" s="28"/>
      <c r="EF1143" s="28"/>
      <c r="EG1143" s="28"/>
      <c r="EH1143" s="28"/>
      <c r="EI1143" s="28"/>
      <c r="EJ1143" s="28"/>
      <c r="EK1143" s="28"/>
      <c r="EL1143" s="28"/>
      <c r="EM1143" s="28"/>
      <c r="EN1143" s="28"/>
      <c r="EO1143" s="28"/>
      <c r="EP1143" s="28"/>
      <c r="EQ1143" s="28"/>
      <c r="ER1143" s="28"/>
      <c r="ES1143" s="28"/>
      <c r="ET1143" s="28"/>
      <c r="EU1143" s="28"/>
      <c r="EV1143" s="28"/>
      <c r="EW1143" s="28"/>
      <c r="EX1143" s="28"/>
      <c r="EY1143" s="28"/>
      <c r="EZ1143" s="28"/>
      <c r="FA1143" s="28"/>
      <c r="FB1143" s="28"/>
      <c r="FC1143" s="28"/>
      <c r="FD1143" s="28"/>
      <c r="FE1143" s="28"/>
      <c r="FF1143" s="28"/>
      <c r="FG1143" s="28"/>
      <c r="FH1143" s="28"/>
      <c r="FI1143" s="28"/>
      <c r="FJ1143" s="28"/>
      <c r="FK1143" s="28"/>
      <c r="FL1143" s="28"/>
      <c r="FM1143" s="28"/>
      <c r="FN1143" s="28"/>
      <c r="FO1143" s="28"/>
      <c r="FP1143" s="28"/>
      <c r="FQ1143" s="28"/>
      <c r="FR1143" s="28"/>
      <c r="FS1143" s="28"/>
      <c r="FT1143" s="28"/>
      <c r="FU1143" s="28"/>
      <c r="FV1143" s="28"/>
      <c r="FW1143" s="28"/>
      <c r="FX1143" s="28"/>
      <c r="FY1143" s="28"/>
      <c r="FZ1143" s="28"/>
      <c r="GA1143" s="28"/>
      <c r="GB1143" s="28"/>
      <c r="GC1143" s="28"/>
      <c r="GD1143" s="28"/>
      <c r="GE1143" s="28"/>
      <c r="GF1143" s="28"/>
      <c r="GG1143" s="28"/>
      <c r="GH1143" s="28"/>
      <c r="GI1143" s="28"/>
      <c r="GJ1143" s="28"/>
      <c r="GK1143" s="28"/>
      <c r="GL1143" s="28"/>
      <c r="GM1143" s="28"/>
      <c r="GN1143" s="28"/>
      <c r="GO1143" s="28"/>
      <c r="GP1143" s="28"/>
      <c r="GQ1143" s="28"/>
      <c r="GR1143" s="28"/>
      <c r="GS1143" s="28"/>
      <c r="GT1143" s="28"/>
      <c r="GU1143" s="28"/>
      <c r="GV1143" s="28"/>
      <c r="GW1143" s="28"/>
      <c r="GX1143" s="28"/>
      <c r="GY1143" s="28"/>
      <c r="GZ1143" s="28"/>
      <c r="HA1143" s="28"/>
      <c r="HB1143" s="28"/>
      <c r="HC1143" s="28"/>
      <c r="HD1143" s="28"/>
      <c r="HE1143" s="28"/>
      <c r="HF1143" s="28"/>
      <c r="HG1143" s="28"/>
      <c r="HH1143" s="28"/>
      <c r="HI1143" s="28"/>
      <c r="HJ1143" s="28"/>
      <c r="HK1143" s="28"/>
      <c r="HL1143" s="28"/>
      <c r="HM1143" s="28"/>
      <c r="HN1143" s="28"/>
      <c r="HO1143" s="28"/>
      <c r="HP1143" s="28"/>
      <c r="HQ1143" s="28"/>
      <c r="HR1143" s="28"/>
      <c r="HS1143" s="28"/>
      <c r="HT1143" s="28"/>
      <c r="HU1143" s="28"/>
      <c r="HV1143" s="28"/>
      <c r="HW1143" s="28"/>
      <c r="HX1143" s="28"/>
      <c r="HY1143" s="28"/>
      <c r="HZ1143" s="28"/>
      <c r="IA1143" s="28"/>
      <c r="IB1143" s="28"/>
      <c r="IC1143" s="28"/>
      <c r="ID1143" s="28"/>
      <c r="IE1143" s="28"/>
      <c r="IF1143" s="28"/>
      <c r="IG1143" s="28"/>
      <c r="IH1143" s="28"/>
      <c r="II1143" s="28"/>
      <c r="IJ1143" s="28"/>
      <c r="IK1143" s="28"/>
      <c r="IL1143" s="28"/>
      <c r="IM1143" s="28"/>
      <c r="IN1143" s="28"/>
      <c r="IO1143" s="28"/>
      <c r="IP1143" s="28"/>
      <c r="IQ1143" s="28"/>
      <c r="IR1143" s="28"/>
    </row>
    <row r="1144" spans="2:252" x14ac:dyDescent="0.25">
      <c r="B1144" s="28"/>
      <c r="C1144" s="28"/>
      <c r="D1144" s="28"/>
      <c r="E1144" s="28"/>
      <c r="F1144" s="28"/>
      <c r="G1144" s="28"/>
      <c r="H1144" s="28"/>
      <c r="K1144" s="28"/>
      <c r="L1144" s="28"/>
      <c r="M1144" s="28"/>
      <c r="N1144" s="28"/>
      <c r="O1144" s="28"/>
      <c r="P1144" s="28"/>
      <c r="Q1144" s="28"/>
      <c r="R1144" s="28"/>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c r="DN1144" s="28"/>
      <c r="DO1144" s="28"/>
      <c r="DP1144" s="28"/>
      <c r="DQ1144" s="28"/>
      <c r="DR1144" s="28"/>
      <c r="DS1144" s="28"/>
      <c r="DT1144" s="28"/>
      <c r="DU1144" s="28"/>
      <c r="DV1144" s="28"/>
      <c r="DW1144" s="28"/>
      <c r="DX1144" s="28"/>
      <c r="DY1144" s="28"/>
      <c r="DZ1144" s="28"/>
      <c r="EA1144" s="28"/>
      <c r="EB1144" s="28"/>
      <c r="EC1144" s="28"/>
      <c r="ED1144" s="28"/>
      <c r="EE1144" s="28"/>
      <c r="EF1144" s="28"/>
      <c r="EG1144" s="28"/>
      <c r="EH1144" s="28"/>
      <c r="EI1144" s="28"/>
      <c r="EJ1144" s="28"/>
      <c r="EK1144" s="28"/>
      <c r="EL1144" s="28"/>
      <c r="EM1144" s="28"/>
      <c r="EN1144" s="28"/>
      <c r="EO1144" s="28"/>
      <c r="EP1144" s="28"/>
      <c r="EQ1144" s="28"/>
      <c r="ER1144" s="28"/>
      <c r="ES1144" s="28"/>
      <c r="ET1144" s="28"/>
      <c r="EU1144" s="28"/>
      <c r="EV1144" s="28"/>
      <c r="EW1144" s="28"/>
      <c r="EX1144" s="28"/>
      <c r="EY1144" s="28"/>
      <c r="EZ1144" s="28"/>
      <c r="FA1144" s="28"/>
      <c r="FB1144" s="28"/>
      <c r="FC1144" s="28"/>
      <c r="FD1144" s="28"/>
      <c r="FE1144" s="28"/>
      <c r="FF1144" s="28"/>
      <c r="FG1144" s="28"/>
      <c r="FH1144" s="28"/>
      <c r="FI1144" s="28"/>
      <c r="FJ1144" s="28"/>
      <c r="FK1144" s="28"/>
      <c r="FL1144" s="28"/>
      <c r="FM1144" s="28"/>
      <c r="FN1144" s="28"/>
      <c r="FO1144" s="28"/>
      <c r="FP1144" s="28"/>
      <c r="FQ1144" s="28"/>
      <c r="FR1144" s="28"/>
      <c r="FS1144" s="28"/>
      <c r="FT1144" s="28"/>
      <c r="FU1144" s="28"/>
      <c r="FV1144" s="28"/>
      <c r="FW1144" s="28"/>
      <c r="FX1144" s="28"/>
      <c r="FY1144" s="28"/>
      <c r="FZ1144" s="28"/>
      <c r="GA1144" s="28"/>
      <c r="GB1144" s="28"/>
      <c r="GC1144" s="28"/>
      <c r="GD1144" s="28"/>
      <c r="GE1144" s="28"/>
      <c r="GF1144" s="28"/>
      <c r="GG1144" s="28"/>
      <c r="GH1144" s="28"/>
      <c r="GI1144" s="28"/>
      <c r="GJ1144" s="28"/>
      <c r="GK1144" s="28"/>
      <c r="GL1144" s="28"/>
      <c r="GM1144" s="28"/>
      <c r="GN1144" s="28"/>
      <c r="GO1144" s="28"/>
      <c r="GP1144" s="28"/>
      <c r="GQ1144" s="28"/>
      <c r="GR1144" s="28"/>
      <c r="GS1144" s="28"/>
      <c r="GT1144" s="28"/>
      <c r="GU1144" s="28"/>
      <c r="GV1144" s="28"/>
      <c r="GW1144" s="28"/>
      <c r="GX1144" s="28"/>
      <c r="GY1144" s="28"/>
      <c r="GZ1144" s="28"/>
      <c r="HA1144" s="28"/>
      <c r="HB1144" s="28"/>
      <c r="HC1144" s="28"/>
      <c r="HD1144" s="28"/>
      <c r="HE1144" s="28"/>
      <c r="HF1144" s="28"/>
      <c r="HG1144" s="28"/>
      <c r="HH1144" s="28"/>
      <c r="HI1144" s="28"/>
      <c r="HJ1144" s="28"/>
      <c r="HK1144" s="28"/>
      <c r="HL1144" s="28"/>
      <c r="HM1144" s="28"/>
      <c r="HN1144" s="28"/>
      <c r="HO1144" s="28"/>
      <c r="HP1144" s="28"/>
      <c r="HQ1144" s="28"/>
      <c r="HR1144" s="28"/>
      <c r="HS1144" s="28"/>
      <c r="HT1144" s="28"/>
      <c r="HU1144" s="28"/>
      <c r="HV1144" s="28"/>
      <c r="HW1144" s="28"/>
      <c r="HX1144" s="28"/>
      <c r="HY1144" s="28"/>
      <c r="HZ1144" s="28"/>
      <c r="IA1144" s="28"/>
      <c r="IB1144" s="28"/>
      <c r="IC1144" s="28"/>
      <c r="ID1144" s="28"/>
      <c r="IE1144" s="28"/>
      <c r="IF1144" s="28"/>
      <c r="IG1144" s="28"/>
      <c r="IH1144" s="28"/>
      <c r="II1144" s="28"/>
      <c r="IJ1144" s="28"/>
      <c r="IK1144" s="28"/>
      <c r="IL1144" s="28"/>
      <c r="IM1144" s="28"/>
      <c r="IN1144" s="28"/>
      <c r="IO1144" s="28"/>
      <c r="IP1144" s="28"/>
      <c r="IQ1144" s="28"/>
      <c r="IR1144" s="28"/>
    </row>
    <row r="1145" spans="2:252" x14ac:dyDescent="0.25">
      <c r="B1145" s="28"/>
      <c r="C1145" s="28"/>
      <c r="D1145" s="28"/>
      <c r="E1145" s="28"/>
      <c r="F1145" s="28"/>
      <c r="G1145" s="28"/>
      <c r="H1145" s="28"/>
      <c r="K1145" s="28"/>
      <c r="L1145" s="28"/>
      <c r="M1145" s="28"/>
      <c r="N1145" s="28"/>
      <c r="O1145" s="28"/>
      <c r="P1145" s="28"/>
      <c r="Q1145" s="28"/>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c r="DN1145" s="28"/>
      <c r="DO1145" s="28"/>
      <c r="DP1145" s="28"/>
      <c r="DQ1145" s="28"/>
      <c r="DR1145" s="28"/>
      <c r="DS1145" s="28"/>
      <c r="DT1145" s="28"/>
      <c r="DU1145" s="28"/>
      <c r="DV1145" s="28"/>
      <c r="DW1145" s="28"/>
      <c r="DX1145" s="28"/>
      <c r="DY1145" s="28"/>
      <c r="DZ1145" s="28"/>
      <c r="EA1145" s="28"/>
      <c r="EB1145" s="28"/>
      <c r="EC1145" s="28"/>
      <c r="ED1145" s="28"/>
      <c r="EE1145" s="28"/>
      <c r="EF1145" s="28"/>
      <c r="EG1145" s="28"/>
      <c r="EH1145" s="28"/>
      <c r="EI1145" s="28"/>
      <c r="EJ1145" s="28"/>
      <c r="EK1145" s="28"/>
      <c r="EL1145" s="28"/>
      <c r="EM1145" s="28"/>
      <c r="EN1145" s="28"/>
      <c r="EO1145" s="28"/>
      <c r="EP1145" s="28"/>
      <c r="EQ1145" s="28"/>
      <c r="ER1145" s="28"/>
      <c r="ES1145" s="28"/>
      <c r="ET1145" s="28"/>
      <c r="EU1145" s="28"/>
      <c r="EV1145" s="28"/>
      <c r="EW1145" s="28"/>
      <c r="EX1145" s="28"/>
      <c r="EY1145" s="28"/>
      <c r="EZ1145" s="28"/>
      <c r="FA1145" s="28"/>
      <c r="FB1145" s="28"/>
      <c r="FC1145" s="28"/>
      <c r="FD1145" s="28"/>
      <c r="FE1145" s="28"/>
      <c r="FF1145" s="28"/>
      <c r="FG1145" s="28"/>
      <c r="FH1145" s="28"/>
      <c r="FI1145" s="28"/>
      <c r="FJ1145" s="28"/>
      <c r="FK1145" s="28"/>
      <c r="FL1145" s="28"/>
      <c r="FM1145" s="28"/>
      <c r="FN1145" s="28"/>
      <c r="FO1145" s="28"/>
      <c r="FP1145" s="28"/>
      <c r="FQ1145" s="28"/>
      <c r="FR1145" s="28"/>
      <c r="FS1145" s="28"/>
      <c r="FT1145" s="28"/>
      <c r="FU1145" s="28"/>
      <c r="FV1145" s="28"/>
      <c r="FW1145" s="28"/>
      <c r="FX1145" s="28"/>
      <c r="FY1145" s="28"/>
      <c r="FZ1145" s="28"/>
      <c r="GA1145" s="28"/>
      <c r="GB1145" s="28"/>
      <c r="GC1145" s="28"/>
      <c r="GD1145" s="28"/>
      <c r="GE1145" s="28"/>
      <c r="GF1145" s="28"/>
      <c r="GG1145" s="28"/>
      <c r="GH1145" s="28"/>
      <c r="GI1145" s="28"/>
      <c r="GJ1145" s="28"/>
      <c r="GK1145" s="28"/>
      <c r="GL1145" s="28"/>
      <c r="GM1145" s="28"/>
      <c r="GN1145" s="28"/>
      <c r="GO1145" s="28"/>
      <c r="GP1145" s="28"/>
      <c r="GQ1145" s="28"/>
      <c r="GR1145" s="28"/>
      <c r="GS1145" s="28"/>
      <c r="GT1145" s="28"/>
      <c r="GU1145" s="28"/>
      <c r="GV1145" s="28"/>
      <c r="GW1145" s="28"/>
      <c r="GX1145" s="28"/>
      <c r="GY1145" s="28"/>
      <c r="GZ1145" s="28"/>
      <c r="HA1145" s="28"/>
      <c r="HB1145" s="28"/>
      <c r="HC1145" s="28"/>
      <c r="HD1145" s="28"/>
      <c r="HE1145" s="28"/>
      <c r="HF1145" s="28"/>
      <c r="HG1145" s="28"/>
      <c r="HH1145" s="28"/>
      <c r="HI1145" s="28"/>
      <c r="HJ1145" s="28"/>
      <c r="HK1145" s="28"/>
      <c r="HL1145" s="28"/>
      <c r="HM1145" s="28"/>
      <c r="HN1145" s="28"/>
      <c r="HO1145" s="28"/>
      <c r="HP1145" s="28"/>
      <c r="HQ1145" s="28"/>
      <c r="HR1145" s="28"/>
      <c r="HS1145" s="28"/>
      <c r="HT1145" s="28"/>
      <c r="HU1145" s="28"/>
      <c r="HV1145" s="28"/>
      <c r="HW1145" s="28"/>
      <c r="HX1145" s="28"/>
      <c r="HY1145" s="28"/>
      <c r="HZ1145" s="28"/>
      <c r="IA1145" s="28"/>
      <c r="IB1145" s="28"/>
      <c r="IC1145" s="28"/>
      <c r="ID1145" s="28"/>
      <c r="IE1145" s="28"/>
      <c r="IF1145" s="28"/>
      <c r="IG1145" s="28"/>
      <c r="IH1145" s="28"/>
      <c r="II1145" s="28"/>
      <c r="IJ1145" s="28"/>
      <c r="IK1145" s="28"/>
      <c r="IL1145" s="28"/>
      <c r="IM1145" s="28"/>
      <c r="IN1145" s="28"/>
      <c r="IO1145" s="28"/>
      <c r="IP1145" s="28"/>
      <c r="IQ1145" s="28"/>
      <c r="IR1145" s="28"/>
    </row>
    <row r="1146" spans="2:252" x14ac:dyDescent="0.25">
      <c r="B1146" s="28"/>
      <c r="C1146" s="28"/>
      <c r="D1146" s="28"/>
      <c r="E1146" s="28"/>
      <c r="F1146" s="28"/>
      <c r="G1146" s="28"/>
      <c r="H1146" s="28"/>
      <c r="K1146" s="28"/>
      <c r="L1146" s="28"/>
      <c r="M1146" s="28"/>
      <c r="N1146" s="28"/>
      <c r="O1146" s="28"/>
      <c r="P1146" s="28"/>
      <c r="Q1146" s="28"/>
      <c r="R1146" s="28"/>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c r="DN1146" s="28"/>
      <c r="DO1146" s="28"/>
      <c r="DP1146" s="28"/>
      <c r="DQ1146" s="28"/>
      <c r="DR1146" s="28"/>
      <c r="DS1146" s="28"/>
      <c r="DT1146" s="28"/>
      <c r="DU1146" s="28"/>
      <c r="DV1146" s="28"/>
      <c r="DW1146" s="28"/>
      <c r="DX1146" s="28"/>
      <c r="DY1146" s="28"/>
      <c r="DZ1146" s="28"/>
      <c r="EA1146" s="28"/>
      <c r="EB1146" s="28"/>
      <c r="EC1146" s="28"/>
      <c r="ED1146" s="28"/>
      <c r="EE1146" s="28"/>
      <c r="EF1146" s="28"/>
      <c r="EG1146" s="28"/>
      <c r="EH1146" s="28"/>
      <c r="EI1146" s="28"/>
      <c r="EJ1146" s="28"/>
      <c r="EK1146" s="28"/>
      <c r="EL1146" s="28"/>
      <c r="EM1146" s="28"/>
      <c r="EN1146" s="28"/>
      <c r="EO1146" s="28"/>
      <c r="EP1146" s="28"/>
      <c r="EQ1146" s="28"/>
      <c r="ER1146" s="28"/>
      <c r="ES1146" s="28"/>
      <c r="ET1146" s="28"/>
      <c r="EU1146" s="28"/>
      <c r="EV1146" s="28"/>
      <c r="EW1146" s="28"/>
      <c r="EX1146" s="28"/>
      <c r="EY1146" s="28"/>
      <c r="EZ1146" s="28"/>
      <c r="FA1146" s="28"/>
      <c r="FB1146" s="28"/>
      <c r="FC1146" s="28"/>
      <c r="FD1146" s="28"/>
      <c r="FE1146" s="28"/>
      <c r="FF1146" s="28"/>
      <c r="FG1146" s="28"/>
      <c r="FH1146" s="28"/>
      <c r="FI1146" s="28"/>
      <c r="FJ1146" s="28"/>
      <c r="FK1146" s="28"/>
      <c r="FL1146" s="28"/>
      <c r="FM1146" s="28"/>
      <c r="FN1146" s="28"/>
      <c r="FO1146" s="28"/>
      <c r="FP1146" s="28"/>
      <c r="FQ1146" s="28"/>
      <c r="FR1146" s="28"/>
      <c r="FS1146" s="28"/>
      <c r="FT1146" s="28"/>
      <c r="FU1146" s="28"/>
      <c r="FV1146" s="28"/>
      <c r="FW1146" s="28"/>
      <c r="FX1146" s="28"/>
      <c r="FY1146" s="28"/>
      <c r="FZ1146" s="28"/>
      <c r="GA1146" s="28"/>
      <c r="GB1146" s="28"/>
      <c r="GC1146" s="28"/>
      <c r="GD1146" s="28"/>
      <c r="GE1146" s="28"/>
      <c r="GF1146" s="28"/>
      <c r="GG1146" s="28"/>
      <c r="GH1146" s="28"/>
      <c r="GI1146" s="28"/>
      <c r="GJ1146" s="28"/>
      <c r="GK1146" s="28"/>
      <c r="GL1146" s="28"/>
      <c r="GM1146" s="28"/>
      <c r="GN1146" s="28"/>
      <c r="GO1146" s="28"/>
      <c r="GP1146" s="28"/>
      <c r="GQ1146" s="28"/>
      <c r="GR1146" s="28"/>
      <c r="GS1146" s="28"/>
      <c r="GT1146" s="28"/>
      <c r="GU1146" s="28"/>
      <c r="GV1146" s="28"/>
      <c r="GW1146" s="28"/>
      <c r="GX1146" s="28"/>
      <c r="GY1146" s="28"/>
      <c r="GZ1146" s="28"/>
      <c r="HA1146" s="28"/>
      <c r="HB1146" s="28"/>
      <c r="HC1146" s="28"/>
      <c r="HD1146" s="28"/>
      <c r="HE1146" s="28"/>
      <c r="HF1146" s="28"/>
      <c r="HG1146" s="28"/>
      <c r="HH1146" s="28"/>
      <c r="HI1146" s="28"/>
      <c r="HJ1146" s="28"/>
      <c r="HK1146" s="28"/>
      <c r="HL1146" s="28"/>
      <c r="HM1146" s="28"/>
      <c r="HN1146" s="28"/>
      <c r="HO1146" s="28"/>
      <c r="HP1146" s="28"/>
      <c r="HQ1146" s="28"/>
      <c r="HR1146" s="28"/>
      <c r="HS1146" s="28"/>
      <c r="HT1146" s="28"/>
      <c r="HU1146" s="28"/>
      <c r="HV1146" s="28"/>
      <c r="HW1146" s="28"/>
      <c r="HX1146" s="28"/>
      <c r="HY1146" s="28"/>
      <c r="HZ1146" s="28"/>
      <c r="IA1146" s="28"/>
      <c r="IB1146" s="28"/>
      <c r="IC1146" s="28"/>
      <c r="ID1146" s="28"/>
      <c r="IE1146" s="28"/>
      <c r="IF1146" s="28"/>
      <c r="IG1146" s="28"/>
      <c r="IH1146" s="28"/>
      <c r="II1146" s="28"/>
      <c r="IJ1146" s="28"/>
      <c r="IK1146" s="28"/>
      <c r="IL1146" s="28"/>
      <c r="IM1146" s="28"/>
      <c r="IN1146" s="28"/>
      <c r="IO1146" s="28"/>
      <c r="IP1146" s="28"/>
      <c r="IQ1146" s="28"/>
      <c r="IR1146" s="28"/>
    </row>
    <row r="1147" spans="2:252" x14ac:dyDescent="0.25">
      <c r="B1147" s="28"/>
      <c r="C1147" s="28"/>
      <c r="D1147" s="28"/>
      <c r="E1147" s="28"/>
      <c r="F1147" s="28"/>
      <c r="G1147" s="28"/>
      <c r="H1147" s="28"/>
      <c r="K1147" s="28"/>
      <c r="L1147" s="28"/>
      <c r="M1147" s="28"/>
      <c r="N1147" s="28"/>
      <c r="O1147" s="28"/>
      <c r="P1147" s="28"/>
      <c r="Q1147" s="28"/>
      <c r="R1147" s="28"/>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c r="DN1147" s="28"/>
      <c r="DO1147" s="28"/>
      <c r="DP1147" s="28"/>
      <c r="DQ1147" s="28"/>
      <c r="DR1147" s="28"/>
      <c r="DS1147" s="28"/>
      <c r="DT1147" s="28"/>
      <c r="DU1147" s="28"/>
      <c r="DV1147" s="28"/>
      <c r="DW1147" s="28"/>
      <c r="DX1147" s="28"/>
      <c r="DY1147" s="28"/>
      <c r="DZ1147" s="28"/>
      <c r="EA1147" s="28"/>
      <c r="EB1147" s="28"/>
      <c r="EC1147" s="28"/>
      <c r="ED1147" s="28"/>
      <c r="EE1147" s="28"/>
      <c r="EF1147" s="28"/>
      <c r="EG1147" s="28"/>
      <c r="EH1147" s="28"/>
      <c r="EI1147" s="28"/>
      <c r="EJ1147" s="28"/>
      <c r="EK1147" s="28"/>
      <c r="EL1147" s="28"/>
      <c r="EM1147" s="28"/>
      <c r="EN1147" s="28"/>
      <c r="EO1147" s="28"/>
      <c r="EP1147" s="28"/>
      <c r="EQ1147" s="28"/>
      <c r="ER1147" s="28"/>
      <c r="ES1147" s="28"/>
      <c r="ET1147" s="28"/>
      <c r="EU1147" s="28"/>
      <c r="EV1147" s="28"/>
      <c r="EW1147" s="28"/>
      <c r="EX1147" s="28"/>
      <c r="EY1147" s="28"/>
      <c r="EZ1147" s="28"/>
      <c r="FA1147" s="28"/>
      <c r="FB1147" s="28"/>
      <c r="FC1147" s="28"/>
      <c r="FD1147" s="28"/>
      <c r="FE1147" s="28"/>
      <c r="FF1147" s="28"/>
      <c r="FG1147" s="28"/>
      <c r="FH1147" s="28"/>
      <c r="FI1147" s="28"/>
      <c r="FJ1147" s="28"/>
      <c r="FK1147" s="28"/>
      <c r="FL1147" s="28"/>
      <c r="FM1147" s="28"/>
      <c r="FN1147" s="28"/>
      <c r="FO1147" s="28"/>
      <c r="FP1147" s="28"/>
      <c r="FQ1147" s="28"/>
      <c r="FR1147" s="28"/>
      <c r="FS1147" s="28"/>
      <c r="FT1147" s="28"/>
      <c r="FU1147" s="28"/>
      <c r="FV1147" s="28"/>
      <c r="FW1147" s="28"/>
      <c r="FX1147" s="28"/>
      <c r="FY1147" s="28"/>
      <c r="FZ1147" s="28"/>
      <c r="GA1147" s="28"/>
      <c r="GB1147" s="28"/>
      <c r="GC1147" s="28"/>
      <c r="GD1147" s="28"/>
      <c r="GE1147" s="28"/>
      <c r="GF1147" s="28"/>
      <c r="GG1147" s="28"/>
      <c r="GH1147" s="28"/>
      <c r="GI1147" s="28"/>
      <c r="GJ1147" s="28"/>
      <c r="GK1147" s="28"/>
      <c r="GL1147" s="28"/>
      <c r="GM1147" s="28"/>
      <c r="GN1147" s="28"/>
      <c r="GO1147" s="28"/>
      <c r="GP1147" s="28"/>
      <c r="GQ1147" s="28"/>
      <c r="GR1147" s="28"/>
      <c r="GS1147" s="28"/>
      <c r="GT1147" s="28"/>
      <c r="GU1147" s="28"/>
      <c r="GV1147" s="28"/>
      <c r="GW1147" s="28"/>
      <c r="GX1147" s="28"/>
      <c r="GY1147" s="28"/>
      <c r="GZ1147" s="28"/>
      <c r="HA1147" s="28"/>
      <c r="HB1147" s="28"/>
      <c r="HC1147" s="28"/>
      <c r="HD1147" s="28"/>
      <c r="HE1147" s="28"/>
      <c r="HF1147" s="28"/>
      <c r="HG1147" s="28"/>
      <c r="HH1147" s="28"/>
      <c r="HI1147" s="28"/>
      <c r="HJ1147" s="28"/>
      <c r="HK1147" s="28"/>
      <c r="HL1147" s="28"/>
      <c r="HM1147" s="28"/>
      <c r="HN1147" s="28"/>
      <c r="HO1147" s="28"/>
      <c r="HP1147" s="28"/>
      <c r="HQ1147" s="28"/>
      <c r="HR1147" s="28"/>
      <c r="HS1147" s="28"/>
      <c r="HT1147" s="28"/>
      <c r="HU1147" s="28"/>
      <c r="HV1147" s="28"/>
      <c r="HW1147" s="28"/>
      <c r="HX1147" s="28"/>
      <c r="HY1147" s="28"/>
      <c r="HZ1147" s="28"/>
      <c r="IA1147" s="28"/>
      <c r="IB1147" s="28"/>
      <c r="IC1147" s="28"/>
      <c r="ID1147" s="28"/>
      <c r="IE1147" s="28"/>
      <c r="IF1147" s="28"/>
      <c r="IG1147" s="28"/>
      <c r="IH1147" s="28"/>
      <c r="II1147" s="28"/>
      <c r="IJ1147" s="28"/>
      <c r="IK1147" s="28"/>
      <c r="IL1147" s="28"/>
      <c r="IM1147" s="28"/>
      <c r="IN1147" s="28"/>
      <c r="IO1147" s="28"/>
      <c r="IP1147" s="28"/>
      <c r="IQ1147" s="28"/>
      <c r="IR1147" s="28"/>
    </row>
    <row r="1148" spans="2:252" x14ac:dyDescent="0.25">
      <c r="B1148" s="28"/>
      <c r="C1148" s="28"/>
      <c r="D1148" s="28"/>
      <c r="E1148" s="28"/>
      <c r="F1148" s="28"/>
      <c r="G1148" s="28"/>
      <c r="H1148" s="28"/>
      <c r="K1148" s="28"/>
      <c r="L1148" s="28"/>
      <c r="M1148" s="28"/>
      <c r="N1148" s="28"/>
      <c r="O1148" s="28"/>
      <c r="P1148" s="28"/>
      <c r="Q1148" s="28"/>
      <c r="R1148" s="28"/>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c r="DN1148" s="28"/>
      <c r="DO1148" s="28"/>
      <c r="DP1148" s="28"/>
      <c r="DQ1148" s="28"/>
      <c r="DR1148" s="28"/>
      <c r="DS1148" s="28"/>
      <c r="DT1148" s="28"/>
      <c r="DU1148" s="28"/>
      <c r="DV1148" s="28"/>
      <c r="DW1148" s="28"/>
      <c r="DX1148" s="28"/>
      <c r="DY1148" s="28"/>
      <c r="DZ1148" s="28"/>
      <c r="EA1148" s="28"/>
      <c r="EB1148" s="28"/>
      <c r="EC1148" s="28"/>
      <c r="ED1148" s="28"/>
      <c r="EE1148" s="28"/>
      <c r="EF1148" s="28"/>
      <c r="EG1148" s="28"/>
      <c r="EH1148" s="28"/>
      <c r="EI1148" s="28"/>
      <c r="EJ1148" s="28"/>
      <c r="EK1148" s="28"/>
      <c r="EL1148" s="28"/>
      <c r="EM1148" s="28"/>
      <c r="EN1148" s="28"/>
      <c r="EO1148" s="28"/>
      <c r="EP1148" s="28"/>
      <c r="EQ1148" s="28"/>
      <c r="ER1148" s="28"/>
      <c r="ES1148" s="28"/>
      <c r="ET1148" s="28"/>
      <c r="EU1148" s="28"/>
      <c r="EV1148" s="28"/>
      <c r="EW1148" s="28"/>
      <c r="EX1148" s="28"/>
      <c r="EY1148" s="28"/>
      <c r="EZ1148" s="28"/>
      <c r="FA1148" s="28"/>
      <c r="FB1148" s="28"/>
      <c r="FC1148" s="28"/>
      <c r="FD1148" s="28"/>
      <c r="FE1148" s="28"/>
      <c r="FF1148" s="28"/>
      <c r="FG1148" s="28"/>
      <c r="FH1148" s="28"/>
      <c r="FI1148" s="28"/>
      <c r="FJ1148" s="28"/>
      <c r="FK1148" s="28"/>
      <c r="FL1148" s="28"/>
      <c r="FM1148" s="28"/>
      <c r="FN1148" s="28"/>
      <c r="FO1148" s="28"/>
      <c r="FP1148" s="28"/>
      <c r="FQ1148" s="28"/>
      <c r="FR1148" s="28"/>
      <c r="FS1148" s="28"/>
      <c r="FT1148" s="28"/>
      <c r="FU1148" s="28"/>
      <c r="FV1148" s="28"/>
      <c r="FW1148" s="28"/>
      <c r="FX1148" s="28"/>
      <c r="FY1148" s="28"/>
      <c r="FZ1148" s="28"/>
      <c r="GA1148" s="28"/>
      <c r="GB1148" s="28"/>
      <c r="GC1148" s="28"/>
      <c r="GD1148" s="28"/>
      <c r="GE1148" s="28"/>
      <c r="GF1148" s="28"/>
      <c r="GG1148" s="28"/>
      <c r="GH1148" s="28"/>
      <c r="GI1148" s="28"/>
      <c r="GJ1148" s="28"/>
      <c r="GK1148" s="28"/>
      <c r="GL1148" s="28"/>
      <c r="GM1148" s="28"/>
      <c r="GN1148" s="28"/>
      <c r="GO1148" s="28"/>
      <c r="GP1148" s="28"/>
      <c r="GQ1148" s="28"/>
      <c r="GR1148" s="28"/>
      <c r="GS1148" s="28"/>
      <c r="GT1148" s="28"/>
      <c r="GU1148" s="28"/>
      <c r="GV1148" s="28"/>
      <c r="GW1148" s="28"/>
      <c r="GX1148" s="28"/>
      <c r="GY1148" s="28"/>
      <c r="GZ1148" s="28"/>
      <c r="HA1148" s="28"/>
      <c r="HB1148" s="28"/>
      <c r="HC1148" s="28"/>
      <c r="HD1148" s="28"/>
      <c r="HE1148" s="28"/>
      <c r="HF1148" s="28"/>
      <c r="HG1148" s="28"/>
      <c r="HH1148" s="28"/>
      <c r="HI1148" s="28"/>
      <c r="HJ1148" s="28"/>
      <c r="HK1148" s="28"/>
      <c r="HL1148" s="28"/>
      <c r="HM1148" s="28"/>
      <c r="HN1148" s="28"/>
      <c r="HO1148" s="28"/>
      <c r="HP1148" s="28"/>
      <c r="HQ1148" s="28"/>
      <c r="HR1148" s="28"/>
      <c r="HS1148" s="28"/>
      <c r="HT1148" s="28"/>
      <c r="HU1148" s="28"/>
      <c r="HV1148" s="28"/>
      <c r="HW1148" s="28"/>
      <c r="HX1148" s="28"/>
      <c r="HY1148" s="28"/>
      <c r="HZ1148" s="28"/>
      <c r="IA1148" s="28"/>
      <c r="IB1148" s="28"/>
      <c r="IC1148" s="28"/>
      <c r="ID1148" s="28"/>
      <c r="IE1148" s="28"/>
      <c r="IF1148" s="28"/>
      <c r="IG1148" s="28"/>
      <c r="IH1148" s="28"/>
      <c r="II1148" s="28"/>
      <c r="IJ1148" s="28"/>
      <c r="IK1148" s="28"/>
      <c r="IL1148" s="28"/>
      <c r="IM1148" s="28"/>
      <c r="IN1148" s="28"/>
      <c r="IO1148" s="28"/>
      <c r="IP1148" s="28"/>
      <c r="IQ1148" s="28"/>
      <c r="IR1148" s="28"/>
    </row>
    <row r="1149" spans="2:252" x14ac:dyDescent="0.25">
      <c r="B1149" s="28"/>
      <c r="C1149" s="28"/>
      <c r="D1149" s="28"/>
      <c r="E1149" s="28"/>
      <c r="F1149" s="28"/>
      <c r="G1149" s="28"/>
      <c r="H1149" s="28"/>
      <c r="K1149" s="28"/>
      <c r="L1149" s="28"/>
      <c r="M1149" s="28"/>
      <c r="N1149" s="28"/>
      <c r="O1149" s="28"/>
      <c r="P1149" s="28"/>
      <c r="Q1149" s="28"/>
      <c r="R1149" s="28"/>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c r="DN1149" s="28"/>
      <c r="DO1149" s="28"/>
      <c r="DP1149" s="28"/>
      <c r="DQ1149" s="28"/>
      <c r="DR1149" s="28"/>
      <c r="DS1149" s="28"/>
      <c r="DT1149" s="28"/>
      <c r="DU1149" s="28"/>
      <c r="DV1149" s="28"/>
      <c r="DW1149" s="28"/>
      <c r="DX1149" s="28"/>
      <c r="DY1149" s="28"/>
      <c r="DZ1149" s="28"/>
      <c r="EA1149" s="28"/>
      <c r="EB1149" s="28"/>
      <c r="EC1149" s="28"/>
      <c r="ED1149" s="28"/>
      <c r="EE1149" s="28"/>
      <c r="EF1149" s="28"/>
      <c r="EG1149" s="28"/>
      <c r="EH1149" s="28"/>
      <c r="EI1149" s="28"/>
      <c r="EJ1149" s="28"/>
      <c r="EK1149" s="28"/>
      <c r="EL1149" s="28"/>
      <c r="EM1149" s="28"/>
      <c r="EN1149" s="28"/>
      <c r="EO1149" s="28"/>
      <c r="EP1149" s="28"/>
      <c r="EQ1149" s="28"/>
      <c r="ER1149" s="28"/>
      <c r="ES1149" s="28"/>
      <c r="ET1149" s="28"/>
      <c r="EU1149" s="28"/>
      <c r="EV1149" s="28"/>
      <c r="EW1149" s="28"/>
      <c r="EX1149" s="28"/>
      <c r="EY1149" s="28"/>
      <c r="EZ1149" s="28"/>
      <c r="FA1149" s="28"/>
      <c r="FB1149" s="28"/>
      <c r="FC1149" s="28"/>
      <c r="FD1149" s="28"/>
      <c r="FE1149" s="28"/>
      <c r="FF1149" s="28"/>
      <c r="FG1149" s="28"/>
      <c r="FH1149" s="28"/>
      <c r="FI1149" s="28"/>
      <c r="FJ1149" s="28"/>
      <c r="FK1149" s="28"/>
      <c r="FL1149" s="28"/>
      <c r="FM1149" s="28"/>
      <c r="FN1149" s="28"/>
      <c r="FO1149" s="28"/>
      <c r="FP1149" s="28"/>
      <c r="FQ1149" s="28"/>
      <c r="FR1149" s="28"/>
      <c r="FS1149" s="28"/>
      <c r="FT1149" s="28"/>
      <c r="FU1149" s="28"/>
      <c r="FV1149" s="28"/>
      <c r="FW1149" s="28"/>
      <c r="FX1149" s="28"/>
      <c r="FY1149" s="28"/>
      <c r="FZ1149" s="28"/>
      <c r="GA1149" s="28"/>
      <c r="GB1149" s="28"/>
      <c r="GC1149" s="28"/>
      <c r="GD1149" s="28"/>
      <c r="GE1149" s="28"/>
      <c r="GF1149" s="28"/>
      <c r="GG1149" s="28"/>
      <c r="GH1149" s="28"/>
      <c r="GI1149" s="28"/>
      <c r="GJ1149" s="28"/>
      <c r="GK1149" s="28"/>
      <c r="GL1149" s="28"/>
      <c r="GM1149" s="28"/>
      <c r="GN1149" s="28"/>
      <c r="GO1149" s="28"/>
      <c r="GP1149" s="28"/>
      <c r="GQ1149" s="28"/>
      <c r="GR1149" s="28"/>
      <c r="GS1149" s="28"/>
      <c r="GT1149" s="28"/>
      <c r="GU1149" s="28"/>
      <c r="GV1149" s="28"/>
      <c r="GW1149" s="28"/>
      <c r="GX1149" s="28"/>
      <c r="GY1149" s="28"/>
      <c r="GZ1149" s="28"/>
      <c r="HA1149" s="28"/>
      <c r="HB1149" s="28"/>
      <c r="HC1149" s="28"/>
      <c r="HD1149" s="28"/>
      <c r="HE1149" s="28"/>
      <c r="HF1149" s="28"/>
      <c r="HG1149" s="28"/>
      <c r="HH1149" s="28"/>
      <c r="HI1149" s="28"/>
      <c r="HJ1149" s="28"/>
      <c r="HK1149" s="28"/>
      <c r="HL1149" s="28"/>
      <c r="HM1149" s="28"/>
      <c r="HN1149" s="28"/>
      <c r="HO1149" s="28"/>
      <c r="HP1149" s="28"/>
      <c r="HQ1149" s="28"/>
      <c r="HR1149" s="28"/>
      <c r="HS1149" s="28"/>
      <c r="HT1149" s="28"/>
      <c r="HU1149" s="28"/>
      <c r="HV1149" s="28"/>
      <c r="HW1149" s="28"/>
      <c r="HX1149" s="28"/>
      <c r="HY1149" s="28"/>
      <c r="HZ1149" s="28"/>
      <c r="IA1149" s="28"/>
      <c r="IB1149" s="28"/>
      <c r="IC1149" s="28"/>
      <c r="ID1149" s="28"/>
      <c r="IE1149" s="28"/>
      <c r="IF1149" s="28"/>
      <c r="IG1149" s="28"/>
      <c r="IH1149" s="28"/>
      <c r="II1149" s="28"/>
      <c r="IJ1149" s="28"/>
      <c r="IK1149" s="28"/>
      <c r="IL1149" s="28"/>
      <c r="IM1149" s="28"/>
      <c r="IN1149" s="28"/>
      <c r="IO1149" s="28"/>
      <c r="IP1149" s="28"/>
      <c r="IQ1149" s="28"/>
      <c r="IR1149" s="28"/>
    </row>
    <row r="1150" spans="2:252" x14ac:dyDescent="0.25">
      <c r="B1150" s="28"/>
      <c r="C1150" s="28"/>
      <c r="D1150" s="28"/>
      <c r="E1150" s="28"/>
      <c r="F1150" s="28"/>
      <c r="G1150" s="28"/>
      <c r="H1150" s="28"/>
      <c r="K1150" s="28"/>
      <c r="L1150" s="28"/>
      <c r="M1150" s="28"/>
      <c r="N1150" s="28"/>
      <c r="O1150" s="28"/>
      <c r="P1150" s="28"/>
      <c r="Q1150" s="28"/>
      <c r="R1150" s="28"/>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c r="DN1150" s="28"/>
      <c r="DO1150" s="28"/>
      <c r="DP1150" s="28"/>
      <c r="DQ1150" s="28"/>
      <c r="DR1150" s="28"/>
      <c r="DS1150" s="28"/>
      <c r="DT1150" s="28"/>
      <c r="DU1150" s="28"/>
      <c r="DV1150" s="28"/>
      <c r="DW1150" s="28"/>
      <c r="DX1150" s="28"/>
      <c r="DY1150" s="28"/>
      <c r="DZ1150" s="28"/>
      <c r="EA1150" s="28"/>
      <c r="EB1150" s="28"/>
      <c r="EC1150" s="28"/>
      <c r="ED1150" s="28"/>
      <c r="EE1150" s="28"/>
      <c r="EF1150" s="28"/>
      <c r="EG1150" s="28"/>
      <c r="EH1150" s="28"/>
      <c r="EI1150" s="28"/>
      <c r="EJ1150" s="28"/>
      <c r="EK1150" s="28"/>
      <c r="EL1150" s="28"/>
      <c r="EM1150" s="28"/>
      <c r="EN1150" s="28"/>
      <c r="EO1150" s="28"/>
      <c r="EP1150" s="28"/>
      <c r="EQ1150" s="28"/>
      <c r="ER1150" s="28"/>
      <c r="ES1150" s="28"/>
      <c r="ET1150" s="28"/>
      <c r="EU1150" s="28"/>
      <c r="EV1150" s="28"/>
      <c r="EW1150" s="28"/>
      <c r="EX1150" s="28"/>
      <c r="EY1150" s="28"/>
      <c r="EZ1150" s="28"/>
      <c r="FA1150" s="28"/>
      <c r="FB1150" s="28"/>
      <c r="FC1150" s="28"/>
      <c r="FD1150" s="28"/>
      <c r="FE1150" s="28"/>
      <c r="FF1150" s="28"/>
      <c r="FG1150" s="28"/>
      <c r="FH1150" s="28"/>
      <c r="FI1150" s="28"/>
      <c r="FJ1150" s="28"/>
      <c r="FK1150" s="28"/>
      <c r="FL1150" s="28"/>
      <c r="FM1150" s="28"/>
      <c r="FN1150" s="28"/>
      <c r="FO1150" s="28"/>
      <c r="FP1150" s="28"/>
      <c r="FQ1150" s="28"/>
      <c r="FR1150" s="28"/>
      <c r="FS1150" s="28"/>
      <c r="FT1150" s="28"/>
      <c r="FU1150" s="28"/>
      <c r="FV1150" s="28"/>
      <c r="FW1150" s="28"/>
      <c r="FX1150" s="28"/>
      <c r="FY1150" s="28"/>
      <c r="FZ1150" s="28"/>
      <c r="GA1150" s="28"/>
      <c r="GB1150" s="28"/>
      <c r="GC1150" s="28"/>
      <c r="GD1150" s="28"/>
      <c r="GE1150" s="28"/>
      <c r="GF1150" s="28"/>
      <c r="GG1150" s="28"/>
      <c r="GH1150" s="28"/>
      <c r="GI1150" s="28"/>
      <c r="GJ1150" s="28"/>
      <c r="GK1150" s="28"/>
      <c r="GL1150" s="28"/>
      <c r="GM1150" s="28"/>
      <c r="GN1150" s="28"/>
      <c r="GO1150" s="28"/>
      <c r="GP1150" s="28"/>
      <c r="GQ1150" s="28"/>
      <c r="GR1150" s="28"/>
      <c r="GS1150" s="28"/>
      <c r="GT1150" s="28"/>
      <c r="GU1150" s="28"/>
      <c r="GV1150" s="28"/>
      <c r="GW1150" s="28"/>
      <c r="GX1150" s="28"/>
      <c r="GY1150" s="28"/>
      <c r="GZ1150" s="28"/>
      <c r="HA1150" s="28"/>
      <c r="HB1150" s="28"/>
      <c r="HC1150" s="28"/>
      <c r="HD1150" s="28"/>
      <c r="HE1150" s="28"/>
      <c r="HF1150" s="28"/>
      <c r="HG1150" s="28"/>
      <c r="HH1150" s="28"/>
      <c r="HI1150" s="28"/>
      <c r="HJ1150" s="28"/>
      <c r="HK1150" s="28"/>
      <c r="HL1150" s="28"/>
      <c r="HM1150" s="28"/>
      <c r="HN1150" s="28"/>
      <c r="HO1150" s="28"/>
      <c r="HP1150" s="28"/>
      <c r="HQ1150" s="28"/>
      <c r="HR1150" s="28"/>
      <c r="HS1150" s="28"/>
      <c r="HT1150" s="28"/>
      <c r="HU1150" s="28"/>
      <c r="HV1150" s="28"/>
      <c r="HW1150" s="28"/>
      <c r="HX1150" s="28"/>
      <c r="HY1150" s="28"/>
      <c r="HZ1150" s="28"/>
      <c r="IA1150" s="28"/>
      <c r="IB1150" s="28"/>
      <c r="IC1150" s="28"/>
      <c r="ID1150" s="28"/>
      <c r="IE1150" s="28"/>
      <c r="IF1150" s="28"/>
      <c r="IG1150" s="28"/>
      <c r="IH1150" s="28"/>
      <c r="II1150" s="28"/>
      <c r="IJ1150" s="28"/>
      <c r="IK1150" s="28"/>
      <c r="IL1150" s="28"/>
      <c r="IM1150" s="28"/>
      <c r="IN1150" s="28"/>
      <c r="IO1150" s="28"/>
      <c r="IP1150" s="28"/>
      <c r="IQ1150" s="28"/>
      <c r="IR1150" s="28"/>
    </row>
    <row r="1151" spans="2:252" x14ac:dyDescent="0.25">
      <c r="B1151" s="28"/>
      <c r="C1151" s="28"/>
      <c r="D1151" s="28"/>
      <c r="E1151" s="28"/>
      <c r="F1151" s="28"/>
      <c r="G1151" s="28"/>
      <c r="H1151" s="28"/>
      <c r="K1151" s="28"/>
      <c r="L1151" s="28"/>
      <c r="M1151" s="28"/>
      <c r="N1151" s="28"/>
      <c r="O1151" s="28"/>
      <c r="P1151" s="28"/>
      <c r="Q1151" s="28"/>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c r="DN1151" s="28"/>
      <c r="DO1151" s="28"/>
      <c r="DP1151" s="28"/>
      <c r="DQ1151" s="28"/>
      <c r="DR1151" s="28"/>
      <c r="DS1151" s="28"/>
      <c r="DT1151" s="28"/>
      <c r="DU1151" s="28"/>
      <c r="DV1151" s="28"/>
      <c r="DW1151" s="28"/>
      <c r="DX1151" s="28"/>
      <c r="DY1151" s="28"/>
      <c r="DZ1151" s="28"/>
      <c r="EA1151" s="28"/>
      <c r="EB1151" s="28"/>
      <c r="EC1151" s="28"/>
      <c r="ED1151" s="28"/>
      <c r="EE1151" s="28"/>
      <c r="EF1151" s="28"/>
      <c r="EG1151" s="28"/>
      <c r="EH1151" s="28"/>
      <c r="EI1151" s="28"/>
      <c r="EJ1151" s="28"/>
      <c r="EK1151" s="28"/>
      <c r="EL1151" s="28"/>
      <c r="EM1151" s="28"/>
      <c r="EN1151" s="28"/>
      <c r="EO1151" s="28"/>
      <c r="EP1151" s="28"/>
      <c r="EQ1151" s="28"/>
      <c r="ER1151" s="28"/>
      <c r="ES1151" s="28"/>
      <c r="ET1151" s="28"/>
      <c r="EU1151" s="28"/>
      <c r="EV1151" s="28"/>
      <c r="EW1151" s="28"/>
      <c r="EX1151" s="28"/>
      <c r="EY1151" s="28"/>
      <c r="EZ1151" s="28"/>
      <c r="FA1151" s="28"/>
      <c r="FB1151" s="28"/>
      <c r="FC1151" s="28"/>
      <c r="FD1151" s="28"/>
      <c r="FE1151" s="28"/>
      <c r="FF1151" s="28"/>
      <c r="FG1151" s="28"/>
      <c r="FH1151" s="28"/>
      <c r="FI1151" s="28"/>
      <c r="FJ1151" s="28"/>
      <c r="FK1151" s="28"/>
      <c r="FL1151" s="28"/>
      <c r="FM1151" s="28"/>
      <c r="FN1151" s="28"/>
      <c r="FO1151" s="28"/>
      <c r="FP1151" s="28"/>
      <c r="FQ1151" s="28"/>
      <c r="FR1151" s="28"/>
      <c r="FS1151" s="28"/>
      <c r="FT1151" s="28"/>
      <c r="FU1151" s="28"/>
      <c r="FV1151" s="28"/>
      <c r="FW1151" s="28"/>
      <c r="FX1151" s="28"/>
      <c r="FY1151" s="28"/>
      <c r="FZ1151" s="28"/>
      <c r="GA1151" s="28"/>
      <c r="GB1151" s="28"/>
      <c r="GC1151" s="28"/>
      <c r="GD1151" s="28"/>
      <c r="GE1151" s="28"/>
      <c r="GF1151" s="28"/>
      <c r="GG1151" s="28"/>
      <c r="GH1151" s="28"/>
      <c r="GI1151" s="28"/>
      <c r="GJ1151" s="28"/>
      <c r="GK1151" s="28"/>
      <c r="GL1151" s="28"/>
      <c r="GM1151" s="28"/>
      <c r="GN1151" s="28"/>
      <c r="GO1151" s="28"/>
      <c r="GP1151" s="28"/>
      <c r="GQ1151" s="28"/>
      <c r="GR1151" s="28"/>
      <c r="GS1151" s="28"/>
      <c r="GT1151" s="28"/>
      <c r="GU1151" s="28"/>
      <c r="GV1151" s="28"/>
      <c r="GW1151" s="28"/>
      <c r="GX1151" s="28"/>
      <c r="GY1151" s="28"/>
      <c r="GZ1151" s="28"/>
      <c r="HA1151" s="28"/>
      <c r="HB1151" s="28"/>
      <c r="HC1151" s="28"/>
      <c r="HD1151" s="28"/>
      <c r="HE1151" s="28"/>
      <c r="HF1151" s="28"/>
      <c r="HG1151" s="28"/>
      <c r="HH1151" s="28"/>
      <c r="HI1151" s="28"/>
      <c r="HJ1151" s="28"/>
      <c r="HK1151" s="28"/>
      <c r="HL1151" s="28"/>
      <c r="HM1151" s="28"/>
      <c r="HN1151" s="28"/>
      <c r="HO1151" s="28"/>
      <c r="HP1151" s="28"/>
      <c r="HQ1151" s="28"/>
      <c r="HR1151" s="28"/>
      <c r="HS1151" s="28"/>
      <c r="HT1151" s="28"/>
      <c r="HU1151" s="28"/>
      <c r="HV1151" s="28"/>
      <c r="HW1151" s="28"/>
      <c r="HX1151" s="28"/>
      <c r="HY1151" s="28"/>
      <c r="HZ1151" s="28"/>
      <c r="IA1151" s="28"/>
      <c r="IB1151" s="28"/>
      <c r="IC1151" s="28"/>
      <c r="ID1151" s="28"/>
      <c r="IE1151" s="28"/>
      <c r="IF1151" s="28"/>
      <c r="IG1151" s="28"/>
      <c r="IH1151" s="28"/>
      <c r="II1151" s="28"/>
      <c r="IJ1151" s="28"/>
      <c r="IK1151" s="28"/>
      <c r="IL1151" s="28"/>
      <c r="IM1151" s="28"/>
      <c r="IN1151" s="28"/>
      <c r="IO1151" s="28"/>
      <c r="IP1151" s="28"/>
      <c r="IQ1151" s="28"/>
      <c r="IR1151" s="28"/>
    </row>
    <row r="1152" spans="2:252" x14ac:dyDescent="0.25">
      <c r="B1152" s="28"/>
      <c r="C1152" s="28"/>
      <c r="D1152" s="28"/>
      <c r="E1152" s="28"/>
      <c r="F1152" s="28"/>
      <c r="G1152" s="28"/>
      <c r="H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c r="DN1152" s="28"/>
      <c r="DO1152" s="28"/>
      <c r="DP1152" s="28"/>
      <c r="DQ1152" s="28"/>
      <c r="DR1152" s="28"/>
      <c r="DS1152" s="28"/>
      <c r="DT1152" s="28"/>
      <c r="DU1152" s="28"/>
      <c r="DV1152" s="28"/>
      <c r="DW1152" s="28"/>
      <c r="DX1152" s="28"/>
      <c r="DY1152" s="28"/>
      <c r="DZ1152" s="28"/>
      <c r="EA1152" s="28"/>
      <c r="EB1152" s="28"/>
      <c r="EC1152" s="28"/>
      <c r="ED1152" s="28"/>
      <c r="EE1152" s="28"/>
      <c r="EF1152" s="28"/>
      <c r="EG1152" s="28"/>
      <c r="EH1152" s="28"/>
      <c r="EI1152" s="28"/>
      <c r="EJ1152" s="28"/>
      <c r="EK1152" s="28"/>
      <c r="EL1152" s="28"/>
      <c r="EM1152" s="28"/>
      <c r="EN1152" s="28"/>
      <c r="EO1152" s="28"/>
      <c r="EP1152" s="28"/>
      <c r="EQ1152" s="28"/>
      <c r="ER1152" s="28"/>
      <c r="ES1152" s="28"/>
      <c r="ET1152" s="28"/>
      <c r="EU1152" s="28"/>
      <c r="EV1152" s="28"/>
      <c r="EW1152" s="28"/>
      <c r="EX1152" s="28"/>
      <c r="EY1152" s="28"/>
      <c r="EZ1152" s="28"/>
      <c r="FA1152" s="28"/>
      <c r="FB1152" s="28"/>
      <c r="FC1152" s="28"/>
      <c r="FD1152" s="28"/>
      <c r="FE1152" s="28"/>
      <c r="FF1152" s="28"/>
      <c r="FG1152" s="28"/>
      <c r="FH1152" s="28"/>
      <c r="FI1152" s="28"/>
      <c r="FJ1152" s="28"/>
      <c r="FK1152" s="28"/>
      <c r="FL1152" s="28"/>
      <c r="FM1152" s="28"/>
      <c r="FN1152" s="28"/>
      <c r="FO1152" s="28"/>
      <c r="FP1152" s="28"/>
      <c r="FQ1152" s="28"/>
      <c r="FR1152" s="28"/>
      <c r="FS1152" s="28"/>
      <c r="FT1152" s="28"/>
      <c r="FU1152" s="28"/>
      <c r="FV1152" s="28"/>
      <c r="FW1152" s="28"/>
      <c r="FX1152" s="28"/>
      <c r="FY1152" s="28"/>
      <c r="FZ1152" s="28"/>
      <c r="GA1152" s="28"/>
      <c r="GB1152" s="28"/>
      <c r="GC1152" s="28"/>
      <c r="GD1152" s="28"/>
      <c r="GE1152" s="28"/>
      <c r="GF1152" s="28"/>
      <c r="GG1152" s="28"/>
      <c r="GH1152" s="28"/>
      <c r="GI1152" s="28"/>
      <c r="GJ1152" s="28"/>
      <c r="GK1152" s="28"/>
      <c r="GL1152" s="28"/>
      <c r="GM1152" s="28"/>
      <c r="GN1152" s="28"/>
      <c r="GO1152" s="28"/>
      <c r="GP1152" s="28"/>
      <c r="GQ1152" s="28"/>
      <c r="GR1152" s="28"/>
      <c r="GS1152" s="28"/>
      <c r="GT1152" s="28"/>
      <c r="GU1152" s="28"/>
      <c r="GV1152" s="28"/>
      <c r="GW1152" s="28"/>
      <c r="GX1152" s="28"/>
      <c r="GY1152" s="28"/>
      <c r="GZ1152" s="28"/>
      <c r="HA1152" s="28"/>
      <c r="HB1152" s="28"/>
      <c r="HC1152" s="28"/>
      <c r="HD1152" s="28"/>
      <c r="HE1152" s="28"/>
      <c r="HF1152" s="28"/>
      <c r="HG1152" s="28"/>
      <c r="HH1152" s="28"/>
      <c r="HI1152" s="28"/>
      <c r="HJ1152" s="28"/>
      <c r="HK1152" s="28"/>
      <c r="HL1152" s="28"/>
      <c r="HM1152" s="28"/>
      <c r="HN1152" s="28"/>
      <c r="HO1152" s="28"/>
      <c r="HP1152" s="28"/>
      <c r="HQ1152" s="28"/>
      <c r="HR1152" s="28"/>
      <c r="HS1152" s="28"/>
      <c r="HT1152" s="28"/>
      <c r="HU1152" s="28"/>
      <c r="HV1152" s="28"/>
      <c r="HW1152" s="28"/>
      <c r="HX1152" s="28"/>
      <c r="HY1152" s="28"/>
      <c r="HZ1152" s="28"/>
      <c r="IA1152" s="28"/>
      <c r="IB1152" s="28"/>
      <c r="IC1152" s="28"/>
      <c r="ID1152" s="28"/>
      <c r="IE1152" s="28"/>
      <c r="IF1152" s="28"/>
      <c r="IG1152" s="28"/>
      <c r="IH1152" s="28"/>
      <c r="II1152" s="28"/>
      <c r="IJ1152" s="28"/>
      <c r="IK1152" s="28"/>
      <c r="IL1152" s="28"/>
      <c r="IM1152" s="28"/>
      <c r="IN1152" s="28"/>
      <c r="IO1152" s="28"/>
      <c r="IP1152" s="28"/>
      <c r="IQ1152" s="28"/>
      <c r="IR1152" s="28"/>
    </row>
    <row r="1153" spans="2:252" x14ac:dyDescent="0.25">
      <c r="B1153" s="28"/>
      <c r="C1153" s="28"/>
      <c r="D1153" s="28"/>
      <c r="E1153" s="28"/>
      <c r="F1153" s="28"/>
      <c r="G1153" s="28"/>
      <c r="H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c r="DN1153" s="28"/>
      <c r="DO1153" s="28"/>
      <c r="DP1153" s="28"/>
      <c r="DQ1153" s="28"/>
      <c r="DR1153" s="28"/>
      <c r="DS1153" s="28"/>
      <c r="DT1153" s="28"/>
      <c r="DU1153" s="28"/>
      <c r="DV1153" s="28"/>
      <c r="DW1153" s="28"/>
      <c r="DX1153" s="28"/>
      <c r="DY1153" s="28"/>
      <c r="DZ1153" s="28"/>
      <c r="EA1153" s="28"/>
      <c r="EB1153" s="28"/>
      <c r="EC1153" s="28"/>
      <c r="ED1153" s="28"/>
      <c r="EE1153" s="28"/>
      <c r="EF1153" s="28"/>
      <c r="EG1153" s="28"/>
      <c r="EH1153" s="28"/>
      <c r="EI1153" s="28"/>
      <c r="EJ1153" s="28"/>
      <c r="EK1153" s="28"/>
      <c r="EL1153" s="28"/>
      <c r="EM1153" s="28"/>
      <c r="EN1153" s="28"/>
      <c r="EO1153" s="28"/>
      <c r="EP1153" s="28"/>
      <c r="EQ1153" s="28"/>
      <c r="ER1153" s="28"/>
      <c r="ES1153" s="28"/>
      <c r="ET1153" s="28"/>
      <c r="EU1153" s="28"/>
      <c r="EV1153" s="28"/>
      <c r="EW1153" s="28"/>
      <c r="EX1153" s="28"/>
      <c r="EY1153" s="28"/>
      <c r="EZ1153" s="28"/>
      <c r="FA1153" s="28"/>
      <c r="FB1153" s="28"/>
      <c r="FC1153" s="28"/>
      <c r="FD1153" s="28"/>
      <c r="FE1153" s="28"/>
      <c r="FF1153" s="28"/>
      <c r="FG1153" s="28"/>
      <c r="FH1153" s="28"/>
      <c r="FI1153" s="28"/>
      <c r="FJ1153" s="28"/>
      <c r="FK1153" s="28"/>
      <c r="FL1153" s="28"/>
      <c r="FM1153" s="28"/>
      <c r="FN1153" s="28"/>
      <c r="FO1153" s="28"/>
      <c r="FP1153" s="28"/>
      <c r="FQ1153" s="28"/>
      <c r="FR1153" s="28"/>
      <c r="FS1153" s="28"/>
      <c r="FT1153" s="28"/>
      <c r="FU1153" s="28"/>
      <c r="FV1153" s="28"/>
      <c r="FW1153" s="28"/>
      <c r="FX1153" s="28"/>
      <c r="FY1153" s="28"/>
      <c r="FZ1153" s="28"/>
      <c r="GA1153" s="28"/>
      <c r="GB1153" s="28"/>
      <c r="GC1153" s="28"/>
      <c r="GD1153" s="28"/>
      <c r="GE1153" s="28"/>
      <c r="GF1153" s="28"/>
      <c r="GG1153" s="28"/>
      <c r="GH1153" s="28"/>
      <c r="GI1153" s="28"/>
      <c r="GJ1153" s="28"/>
      <c r="GK1153" s="28"/>
      <c r="GL1153" s="28"/>
      <c r="GM1153" s="28"/>
      <c r="GN1153" s="28"/>
      <c r="GO1153" s="28"/>
      <c r="GP1153" s="28"/>
      <c r="GQ1153" s="28"/>
      <c r="GR1153" s="28"/>
      <c r="GS1153" s="28"/>
      <c r="GT1153" s="28"/>
      <c r="GU1153" s="28"/>
      <c r="GV1153" s="28"/>
      <c r="GW1153" s="28"/>
      <c r="GX1153" s="28"/>
      <c r="GY1153" s="28"/>
      <c r="GZ1153" s="28"/>
      <c r="HA1153" s="28"/>
      <c r="HB1153" s="28"/>
      <c r="HC1153" s="28"/>
      <c r="HD1153" s="28"/>
      <c r="HE1153" s="28"/>
      <c r="HF1153" s="28"/>
      <c r="HG1153" s="28"/>
      <c r="HH1153" s="28"/>
      <c r="HI1153" s="28"/>
      <c r="HJ1153" s="28"/>
      <c r="HK1153" s="28"/>
      <c r="HL1153" s="28"/>
      <c r="HM1153" s="28"/>
      <c r="HN1153" s="28"/>
      <c r="HO1153" s="28"/>
      <c r="HP1153" s="28"/>
      <c r="HQ1153" s="28"/>
      <c r="HR1153" s="28"/>
      <c r="HS1153" s="28"/>
      <c r="HT1153" s="28"/>
      <c r="HU1153" s="28"/>
      <c r="HV1153" s="28"/>
      <c r="HW1153" s="28"/>
      <c r="HX1153" s="28"/>
      <c r="HY1153" s="28"/>
      <c r="HZ1153" s="28"/>
      <c r="IA1153" s="28"/>
      <c r="IB1153" s="28"/>
      <c r="IC1153" s="28"/>
      <c r="ID1153" s="28"/>
      <c r="IE1153" s="28"/>
      <c r="IF1153" s="28"/>
      <c r="IG1153" s="28"/>
      <c r="IH1153" s="28"/>
      <c r="II1153" s="28"/>
      <c r="IJ1153" s="28"/>
      <c r="IK1153" s="28"/>
      <c r="IL1153" s="28"/>
      <c r="IM1153" s="28"/>
      <c r="IN1153" s="28"/>
      <c r="IO1153" s="28"/>
      <c r="IP1153" s="28"/>
      <c r="IQ1153" s="28"/>
      <c r="IR1153" s="28"/>
    </row>
    <row r="1154" spans="2:252" x14ac:dyDescent="0.25">
      <c r="B1154" s="28"/>
      <c r="C1154" s="28"/>
      <c r="D1154" s="28"/>
      <c r="E1154" s="28"/>
      <c r="F1154" s="28"/>
      <c r="G1154" s="28"/>
      <c r="H1154" s="28"/>
      <c r="K1154" s="28"/>
      <c r="L1154" s="28"/>
      <c r="M1154" s="28"/>
      <c r="N1154" s="28"/>
      <c r="O1154" s="28"/>
      <c r="P1154" s="28"/>
      <c r="Q1154" s="28"/>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c r="DN1154" s="28"/>
      <c r="DO1154" s="28"/>
      <c r="DP1154" s="28"/>
      <c r="DQ1154" s="28"/>
      <c r="DR1154" s="28"/>
      <c r="DS1154" s="28"/>
      <c r="DT1154" s="28"/>
      <c r="DU1154" s="28"/>
      <c r="DV1154" s="28"/>
      <c r="DW1154" s="28"/>
      <c r="DX1154" s="28"/>
      <c r="DY1154" s="28"/>
      <c r="DZ1154" s="28"/>
      <c r="EA1154" s="28"/>
      <c r="EB1154" s="28"/>
      <c r="EC1154" s="28"/>
      <c r="ED1154" s="28"/>
      <c r="EE1154" s="28"/>
      <c r="EF1154" s="28"/>
      <c r="EG1154" s="28"/>
      <c r="EH1154" s="28"/>
      <c r="EI1154" s="28"/>
      <c r="EJ1154" s="28"/>
      <c r="EK1154" s="28"/>
      <c r="EL1154" s="28"/>
      <c r="EM1154" s="28"/>
      <c r="EN1154" s="28"/>
      <c r="EO1154" s="28"/>
      <c r="EP1154" s="28"/>
      <c r="EQ1154" s="28"/>
      <c r="ER1154" s="28"/>
      <c r="ES1154" s="28"/>
      <c r="ET1154" s="28"/>
      <c r="EU1154" s="28"/>
      <c r="EV1154" s="28"/>
      <c r="EW1154" s="28"/>
      <c r="EX1154" s="28"/>
      <c r="EY1154" s="28"/>
      <c r="EZ1154" s="28"/>
      <c r="FA1154" s="28"/>
      <c r="FB1154" s="28"/>
      <c r="FC1154" s="28"/>
      <c r="FD1154" s="28"/>
      <c r="FE1154" s="28"/>
      <c r="FF1154" s="28"/>
      <c r="FG1154" s="28"/>
      <c r="FH1154" s="28"/>
      <c r="FI1154" s="28"/>
      <c r="FJ1154" s="28"/>
      <c r="FK1154" s="28"/>
      <c r="FL1154" s="28"/>
      <c r="FM1154" s="28"/>
      <c r="FN1154" s="28"/>
      <c r="FO1154" s="28"/>
      <c r="FP1154" s="28"/>
      <c r="FQ1154" s="28"/>
      <c r="FR1154" s="28"/>
      <c r="FS1154" s="28"/>
      <c r="FT1154" s="28"/>
      <c r="FU1154" s="28"/>
      <c r="FV1154" s="28"/>
      <c r="FW1154" s="28"/>
      <c r="FX1154" s="28"/>
      <c r="FY1154" s="28"/>
      <c r="FZ1154" s="28"/>
      <c r="GA1154" s="28"/>
      <c r="GB1154" s="28"/>
      <c r="GC1154" s="28"/>
      <c r="GD1154" s="28"/>
      <c r="GE1154" s="28"/>
      <c r="GF1154" s="28"/>
      <c r="GG1154" s="28"/>
      <c r="GH1154" s="28"/>
      <c r="GI1154" s="28"/>
      <c r="GJ1154" s="28"/>
      <c r="GK1154" s="28"/>
      <c r="GL1154" s="28"/>
      <c r="GM1154" s="28"/>
      <c r="GN1154" s="28"/>
      <c r="GO1154" s="28"/>
      <c r="GP1154" s="28"/>
      <c r="GQ1154" s="28"/>
      <c r="GR1154" s="28"/>
      <c r="GS1154" s="28"/>
      <c r="GT1154" s="28"/>
      <c r="GU1154" s="28"/>
      <c r="GV1154" s="28"/>
      <c r="GW1154" s="28"/>
      <c r="GX1154" s="28"/>
      <c r="GY1154" s="28"/>
      <c r="GZ1154" s="28"/>
      <c r="HA1154" s="28"/>
      <c r="HB1154" s="28"/>
      <c r="HC1154" s="28"/>
      <c r="HD1154" s="28"/>
      <c r="HE1154" s="28"/>
      <c r="HF1154" s="28"/>
      <c r="HG1154" s="28"/>
      <c r="HH1154" s="28"/>
      <c r="HI1154" s="28"/>
      <c r="HJ1154" s="28"/>
      <c r="HK1154" s="28"/>
      <c r="HL1154" s="28"/>
      <c r="HM1154" s="28"/>
      <c r="HN1154" s="28"/>
      <c r="HO1154" s="28"/>
      <c r="HP1154" s="28"/>
      <c r="HQ1154" s="28"/>
      <c r="HR1154" s="28"/>
      <c r="HS1154" s="28"/>
      <c r="HT1154" s="28"/>
      <c r="HU1154" s="28"/>
      <c r="HV1154" s="28"/>
      <c r="HW1154" s="28"/>
      <c r="HX1154" s="28"/>
      <c r="HY1154" s="28"/>
      <c r="HZ1154" s="28"/>
      <c r="IA1154" s="28"/>
      <c r="IB1154" s="28"/>
      <c r="IC1154" s="28"/>
      <c r="ID1154" s="28"/>
      <c r="IE1154" s="28"/>
      <c r="IF1154" s="28"/>
      <c r="IG1154" s="28"/>
      <c r="IH1154" s="28"/>
      <c r="II1154" s="28"/>
      <c r="IJ1154" s="28"/>
      <c r="IK1154" s="28"/>
      <c r="IL1154" s="28"/>
      <c r="IM1154" s="28"/>
      <c r="IN1154" s="28"/>
      <c r="IO1154" s="28"/>
      <c r="IP1154" s="28"/>
      <c r="IQ1154" s="28"/>
      <c r="IR1154" s="28"/>
    </row>
    <row r="1155" spans="2:252" x14ac:dyDescent="0.25">
      <c r="B1155" s="28"/>
      <c r="C1155" s="28"/>
      <c r="D1155" s="28"/>
      <c r="E1155" s="28"/>
      <c r="F1155" s="28"/>
      <c r="G1155" s="28"/>
      <c r="H1155" s="28"/>
      <c r="K1155" s="28"/>
      <c r="L1155" s="28"/>
      <c r="M1155" s="28"/>
      <c r="N1155" s="28"/>
      <c r="O1155" s="28"/>
      <c r="P1155" s="28"/>
      <c r="Q1155" s="28"/>
      <c r="R1155" s="28"/>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c r="DN1155" s="28"/>
      <c r="DO1155" s="28"/>
      <c r="DP1155" s="28"/>
      <c r="DQ1155" s="28"/>
      <c r="DR1155" s="28"/>
      <c r="DS1155" s="28"/>
      <c r="DT1155" s="28"/>
      <c r="DU1155" s="28"/>
      <c r="DV1155" s="28"/>
      <c r="DW1155" s="28"/>
      <c r="DX1155" s="28"/>
      <c r="DY1155" s="28"/>
      <c r="DZ1155" s="28"/>
      <c r="EA1155" s="28"/>
      <c r="EB1155" s="28"/>
      <c r="EC1155" s="28"/>
      <c r="ED1155" s="28"/>
      <c r="EE1155" s="28"/>
      <c r="EF1155" s="28"/>
      <c r="EG1155" s="28"/>
      <c r="EH1155" s="28"/>
      <c r="EI1155" s="28"/>
      <c r="EJ1155" s="28"/>
      <c r="EK1155" s="28"/>
      <c r="EL1155" s="28"/>
      <c r="EM1155" s="28"/>
      <c r="EN1155" s="28"/>
      <c r="EO1155" s="28"/>
      <c r="EP1155" s="28"/>
      <c r="EQ1155" s="28"/>
      <c r="ER1155" s="28"/>
      <c r="ES1155" s="28"/>
      <c r="ET1155" s="28"/>
      <c r="EU1155" s="28"/>
      <c r="EV1155" s="28"/>
      <c r="EW1155" s="28"/>
      <c r="EX1155" s="28"/>
      <c r="EY1155" s="28"/>
      <c r="EZ1155" s="28"/>
      <c r="FA1155" s="28"/>
      <c r="FB1155" s="28"/>
      <c r="FC1155" s="28"/>
      <c r="FD1155" s="28"/>
      <c r="FE1155" s="28"/>
      <c r="FF1155" s="28"/>
      <c r="FG1155" s="28"/>
      <c r="FH1155" s="28"/>
      <c r="FI1155" s="28"/>
      <c r="FJ1155" s="28"/>
      <c r="FK1155" s="28"/>
      <c r="FL1155" s="28"/>
      <c r="FM1155" s="28"/>
      <c r="FN1155" s="28"/>
      <c r="FO1155" s="28"/>
      <c r="FP1155" s="28"/>
      <c r="FQ1155" s="28"/>
      <c r="FR1155" s="28"/>
      <c r="FS1155" s="28"/>
      <c r="FT1155" s="28"/>
      <c r="FU1155" s="28"/>
      <c r="FV1155" s="28"/>
      <c r="FW1155" s="28"/>
      <c r="FX1155" s="28"/>
      <c r="FY1155" s="28"/>
      <c r="FZ1155" s="28"/>
      <c r="GA1155" s="28"/>
      <c r="GB1155" s="28"/>
      <c r="GC1155" s="28"/>
      <c r="GD1155" s="28"/>
      <c r="GE1155" s="28"/>
      <c r="GF1155" s="28"/>
      <c r="GG1155" s="28"/>
      <c r="GH1155" s="28"/>
      <c r="GI1155" s="28"/>
      <c r="GJ1155" s="28"/>
      <c r="GK1155" s="28"/>
      <c r="GL1155" s="28"/>
      <c r="GM1155" s="28"/>
      <c r="GN1155" s="28"/>
      <c r="GO1155" s="28"/>
      <c r="GP1155" s="28"/>
      <c r="GQ1155" s="28"/>
      <c r="GR1155" s="28"/>
      <c r="GS1155" s="28"/>
      <c r="GT1155" s="28"/>
      <c r="GU1155" s="28"/>
      <c r="GV1155" s="28"/>
      <c r="GW1155" s="28"/>
      <c r="GX1155" s="28"/>
      <c r="GY1155" s="28"/>
      <c r="GZ1155" s="28"/>
      <c r="HA1155" s="28"/>
      <c r="HB1155" s="28"/>
      <c r="HC1155" s="28"/>
      <c r="HD1155" s="28"/>
      <c r="HE1155" s="28"/>
      <c r="HF1155" s="28"/>
      <c r="HG1155" s="28"/>
      <c r="HH1155" s="28"/>
      <c r="HI1155" s="28"/>
      <c r="HJ1155" s="28"/>
      <c r="HK1155" s="28"/>
      <c r="HL1155" s="28"/>
      <c r="HM1155" s="28"/>
      <c r="HN1155" s="28"/>
      <c r="HO1155" s="28"/>
      <c r="HP1155" s="28"/>
      <c r="HQ1155" s="28"/>
      <c r="HR1155" s="28"/>
      <c r="HS1155" s="28"/>
      <c r="HT1155" s="28"/>
      <c r="HU1155" s="28"/>
      <c r="HV1155" s="28"/>
      <c r="HW1155" s="28"/>
      <c r="HX1155" s="28"/>
      <c r="HY1155" s="28"/>
      <c r="HZ1155" s="28"/>
      <c r="IA1155" s="28"/>
      <c r="IB1155" s="28"/>
      <c r="IC1155" s="28"/>
      <c r="ID1155" s="28"/>
      <c r="IE1155" s="28"/>
      <c r="IF1155" s="28"/>
      <c r="IG1155" s="28"/>
      <c r="IH1155" s="28"/>
      <c r="II1155" s="28"/>
      <c r="IJ1155" s="28"/>
      <c r="IK1155" s="28"/>
      <c r="IL1155" s="28"/>
      <c r="IM1155" s="28"/>
      <c r="IN1155" s="28"/>
      <c r="IO1155" s="28"/>
      <c r="IP1155" s="28"/>
      <c r="IQ1155" s="28"/>
      <c r="IR1155" s="28"/>
    </row>
    <row r="1156" spans="2:252" x14ac:dyDescent="0.25">
      <c r="B1156" s="28"/>
      <c r="C1156" s="28"/>
      <c r="D1156" s="28"/>
      <c r="E1156" s="28"/>
      <c r="F1156" s="28"/>
      <c r="G1156" s="28"/>
      <c r="H1156" s="28"/>
      <c r="K1156" s="28"/>
      <c r="L1156" s="28"/>
      <c r="M1156" s="28"/>
      <c r="N1156" s="28"/>
      <c r="O1156" s="28"/>
      <c r="P1156" s="28"/>
      <c r="Q1156" s="28"/>
      <c r="R1156" s="28"/>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c r="DN1156" s="28"/>
      <c r="DO1156" s="28"/>
      <c r="DP1156" s="28"/>
      <c r="DQ1156" s="28"/>
      <c r="DR1156" s="28"/>
      <c r="DS1156" s="28"/>
      <c r="DT1156" s="28"/>
      <c r="DU1156" s="28"/>
      <c r="DV1156" s="28"/>
      <c r="DW1156" s="28"/>
      <c r="DX1156" s="28"/>
      <c r="DY1156" s="28"/>
      <c r="DZ1156" s="28"/>
      <c r="EA1156" s="28"/>
      <c r="EB1156" s="28"/>
      <c r="EC1156" s="28"/>
      <c r="ED1156" s="28"/>
      <c r="EE1156" s="28"/>
      <c r="EF1156" s="28"/>
      <c r="EG1156" s="28"/>
      <c r="EH1156" s="28"/>
      <c r="EI1156" s="28"/>
      <c r="EJ1156" s="28"/>
      <c r="EK1156" s="28"/>
      <c r="EL1156" s="28"/>
      <c r="EM1156" s="28"/>
      <c r="EN1156" s="28"/>
      <c r="EO1156" s="28"/>
      <c r="EP1156" s="28"/>
      <c r="EQ1156" s="28"/>
      <c r="ER1156" s="28"/>
      <c r="ES1156" s="28"/>
      <c r="ET1156" s="28"/>
      <c r="EU1156" s="28"/>
      <c r="EV1156" s="28"/>
      <c r="EW1156" s="28"/>
      <c r="EX1156" s="28"/>
      <c r="EY1156" s="28"/>
      <c r="EZ1156" s="28"/>
      <c r="FA1156" s="28"/>
      <c r="FB1156" s="28"/>
      <c r="FC1156" s="28"/>
      <c r="FD1156" s="28"/>
      <c r="FE1156" s="28"/>
      <c r="FF1156" s="28"/>
      <c r="FG1156" s="28"/>
      <c r="FH1156" s="28"/>
      <c r="FI1156" s="28"/>
      <c r="FJ1156" s="28"/>
      <c r="FK1156" s="28"/>
      <c r="FL1156" s="28"/>
      <c r="FM1156" s="28"/>
      <c r="FN1156" s="28"/>
      <c r="FO1156" s="28"/>
      <c r="FP1156" s="28"/>
      <c r="FQ1156" s="28"/>
      <c r="FR1156" s="28"/>
      <c r="FS1156" s="28"/>
      <c r="FT1156" s="28"/>
      <c r="FU1156" s="28"/>
      <c r="FV1156" s="28"/>
      <c r="FW1156" s="28"/>
      <c r="FX1156" s="28"/>
      <c r="FY1156" s="28"/>
      <c r="FZ1156" s="28"/>
      <c r="GA1156" s="28"/>
      <c r="GB1156" s="28"/>
      <c r="GC1156" s="28"/>
      <c r="GD1156" s="28"/>
      <c r="GE1156" s="28"/>
      <c r="GF1156" s="28"/>
      <c r="GG1156" s="28"/>
      <c r="GH1156" s="28"/>
      <c r="GI1156" s="28"/>
      <c r="GJ1156" s="28"/>
      <c r="GK1156" s="28"/>
      <c r="GL1156" s="28"/>
      <c r="GM1156" s="28"/>
      <c r="GN1156" s="28"/>
      <c r="GO1156" s="28"/>
      <c r="GP1156" s="28"/>
      <c r="GQ1156" s="28"/>
      <c r="GR1156" s="28"/>
      <c r="GS1156" s="28"/>
      <c r="GT1156" s="28"/>
      <c r="GU1156" s="28"/>
      <c r="GV1156" s="28"/>
      <c r="GW1156" s="28"/>
      <c r="GX1156" s="28"/>
      <c r="GY1156" s="28"/>
      <c r="GZ1156" s="28"/>
      <c r="HA1156" s="28"/>
      <c r="HB1156" s="28"/>
      <c r="HC1156" s="28"/>
      <c r="HD1156" s="28"/>
      <c r="HE1156" s="28"/>
      <c r="HF1156" s="28"/>
      <c r="HG1156" s="28"/>
      <c r="HH1156" s="28"/>
      <c r="HI1156" s="28"/>
      <c r="HJ1156" s="28"/>
      <c r="HK1156" s="28"/>
      <c r="HL1156" s="28"/>
      <c r="HM1156" s="28"/>
      <c r="HN1156" s="28"/>
      <c r="HO1156" s="28"/>
      <c r="HP1156" s="28"/>
      <c r="HQ1156" s="28"/>
      <c r="HR1156" s="28"/>
      <c r="HS1156" s="28"/>
      <c r="HT1156" s="28"/>
      <c r="HU1156" s="28"/>
      <c r="HV1156" s="28"/>
      <c r="HW1156" s="28"/>
      <c r="HX1156" s="28"/>
      <c r="HY1156" s="28"/>
      <c r="HZ1156" s="28"/>
      <c r="IA1156" s="28"/>
      <c r="IB1156" s="28"/>
      <c r="IC1156" s="28"/>
      <c r="ID1156" s="28"/>
      <c r="IE1156" s="28"/>
      <c r="IF1156" s="28"/>
      <c r="IG1156" s="28"/>
      <c r="IH1156" s="28"/>
      <c r="II1156" s="28"/>
      <c r="IJ1156" s="28"/>
      <c r="IK1156" s="28"/>
      <c r="IL1156" s="28"/>
      <c r="IM1156" s="28"/>
      <c r="IN1156" s="28"/>
      <c r="IO1156" s="28"/>
      <c r="IP1156" s="28"/>
      <c r="IQ1156" s="28"/>
      <c r="IR1156" s="28"/>
    </row>
    <row r="1157" spans="2:252" x14ac:dyDescent="0.25">
      <c r="B1157" s="28"/>
      <c r="C1157" s="28"/>
      <c r="D1157" s="28"/>
      <c r="E1157" s="28"/>
      <c r="F1157" s="28"/>
      <c r="G1157" s="28"/>
      <c r="H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c r="DN1157" s="28"/>
      <c r="DO1157" s="28"/>
      <c r="DP1157" s="28"/>
      <c r="DQ1157" s="28"/>
      <c r="DR1157" s="28"/>
      <c r="DS1157" s="28"/>
      <c r="DT1157" s="28"/>
      <c r="DU1157" s="28"/>
      <c r="DV1157" s="28"/>
      <c r="DW1157" s="28"/>
      <c r="DX1157" s="28"/>
      <c r="DY1157" s="28"/>
      <c r="DZ1157" s="28"/>
      <c r="EA1157" s="28"/>
      <c r="EB1157" s="28"/>
      <c r="EC1157" s="28"/>
      <c r="ED1157" s="28"/>
      <c r="EE1157" s="28"/>
      <c r="EF1157" s="28"/>
      <c r="EG1157" s="28"/>
      <c r="EH1157" s="28"/>
      <c r="EI1157" s="28"/>
      <c r="EJ1157" s="28"/>
      <c r="EK1157" s="28"/>
      <c r="EL1157" s="28"/>
      <c r="EM1157" s="28"/>
      <c r="EN1157" s="28"/>
      <c r="EO1157" s="28"/>
      <c r="EP1157" s="28"/>
      <c r="EQ1157" s="28"/>
      <c r="ER1157" s="28"/>
      <c r="ES1157" s="28"/>
      <c r="ET1157" s="28"/>
      <c r="EU1157" s="28"/>
      <c r="EV1157" s="28"/>
      <c r="EW1157" s="28"/>
      <c r="EX1157" s="28"/>
      <c r="EY1157" s="28"/>
      <c r="EZ1157" s="28"/>
      <c r="FA1157" s="28"/>
      <c r="FB1157" s="28"/>
      <c r="FC1157" s="28"/>
      <c r="FD1157" s="28"/>
      <c r="FE1157" s="28"/>
      <c r="FF1157" s="28"/>
      <c r="FG1157" s="28"/>
      <c r="FH1157" s="28"/>
      <c r="FI1157" s="28"/>
      <c r="FJ1157" s="28"/>
      <c r="FK1157" s="28"/>
      <c r="FL1157" s="28"/>
      <c r="FM1157" s="28"/>
      <c r="FN1157" s="28"/>
      <c r="FO1157" s="28"/>
      <c r="FP1157" s="28"/>
      <c r="FQ1157" s="28"/>
      <c r="FR1157" s="28"/>
      <c r="FS1157" s="28"/>
      <c r="FT1157" s="28"/>
      <c r="FU1157" s="28"/>
      <c r="FV1157" s="28"/>
      <c r="FW1157" s="28"/>
      <c r="FX1157" s="28"/>
      <c r="FY1157" s="28"/>
      <c r="FZ1157" s="28"/>
      <c r="GA1157" s="28"/>
      <c r="GB1157" s="28"/>
      <c r="GC1157" s="28"/>
      <c r="GD1157" s="28"/>
      <c r="GE1157" s="28"/>
      <c r="GF1157" s="28"/>
      <c r="GG1157" s="28"/>
      <c r="GH1157" s="28"/>
      <c r="GI1157" s="28"/>
      <c r="GJ1157" s="28"/>
      <c r="GK1157" s="28"/>
      <c r="GL1157" s="28"/>
      <c r="GM1157" s="28"/>
      <c r="GN1157" s="28"/>
      <c r="GO1157" s="28"/>
      <c r="GP1157" s="28"/>
      <c r="GQ1157" s="28"/>
      <c r="GR1157" s="28"/>
      <c r="GS1157" s="28"/>
      <c r="GT1157" s="28"/>
      <c r="GU1157" s="28"/>
      <c r="GV1157" s="28"/>
      <c r="GW1157" s="28"/>
      <c r="GX1157" s="28"/>
      <c r="GY1157" s="28"/>
      <c r="GZ1157" s="28"/>
      <c r="HA1157" s="28"/>
      <c r="HB1157" s="28"/>
      <c r="HC1157" s="28"/>
      <c r="HD1157" s="28"/>
      <c r="HE1157" s="28"/>
      <c r="HF1157" s="28"/>
      <c r="HG1157" s="28"/>
      <c r="HH1157" s="28"/>
      <c r="HI1157" s="28"/>
      <c r="HJ1157" s="28"/>
      <c r="HK1157" s="28"/>
      <c r="HL1157" s="28"/>
      <c r="HM1157" s="28"/>
      <c r="HN1157" s="28"/>
      <c r="HO1157" s="28"/>
      <c r="HP1157" s="28"/>
      <c r="HQ1157" s="28"/>
      <c r="HR1157" s="28"/>
      <c r="HS1157" s="28"/>
      <c r="HT1157" s="28"/>
      <c r="HU1157" s="28"/>
      <c r="HV1157" s="28"/>
      <c r="HW1157" s="28"/>
      <c r="HX1157" s="28"/>
      <c r="HY1157" s="28"/>
      <c r="HZ1157" s="28"/>
      <c r="IA1157" s="28"/>
      <c r="IB1157" s="28"/>
      <c r="IC1157" s="28"/>
      <c r="ID1157" s="28"/>
      <c r="IE1157" s="28"/>
      <c r="IF1157" s="28"/>
      <c r="IG1157" s="28"/>
      <c r="IH1157" s="28"/>
      <c r="II1157" s="28"/>
      <c r="IJ1157" s="28"/>
      <c r="IK1157" s="28"/>
      <c r="IL1157" s="28"/>
      <c r="IM1157" s="28"/>
      <c r="IN1157" s="28"/>
      <c r="IO1157" s="28"/>
      <c r="IP1157" s="28"/>
      <c r="IQ1157" s="28"/>
      <c r="IR1157" s="28"/>
    </row>
    <row r="1158" spans="2:252" x14ac:dyDescent="0.25">
      <c r="B1158" s="28"/>
      <c r="C1158" s="28"/>
      <c r="D1158" s="28"/>
      <c r="E1158" s="28"/>
      <c r="F1158" s="28"/>
      <c r="G1158" s="28"/>
      <c r="H1158" s="28"/>
      <c r="K1158" s="28"/>
      <c r="L1158" s="28"/>
      <c r="M1158" s="28"/>
      <c r="N1158" s="28"/>
      <c r="O1158" s="28"/>
      <c r="P1158" s="28"/>
      <c r="Q1158" s="28"/>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c r="DN1158" s="28"/>
      <c r="DO1158" s="28"/>
      <c r="DP1158" s="28"/>
      <c r="DQ1158" s="28"/>
      <c r="DR1158" s="28"/>
      <c r="DS1158" s="28"/>
      <c r="DT1158" s="28"/>
      <c r="DU1158" s="28"/>
      <c r="DV1158" s="28"/>
      <c r="DW1158" s="28"/>
      <c r="DX1158" s="28"/>
      <c r="DY1158" s="28"/>
      <c r="DZ1158" s="28"/>
      <c r="EA1158" s="28"/>
      <c r="EB1158" s="28"/>
      <c r="EC1158" s="28"/>
      <c r="ED1158" s="28"/>
      <c r="EE1158" s="28"/>
      <c r="EF1158" s="28"/>
      <c r="EG1158" s="28"/>
      <c r="EH1158" s="28"/>
      <c r="EI1158" s="28"/>
      <c r="EJ1158" s="28"/>
      <c r="EK1158" s="28"/>
      <c r="EL1158" s="28"/>
      <c r="EM1158" s="28"/>
      <c r="EN1158" s="28"/>
      <c r="EO1158" s="28"/>
      <c r="EP1158" s="28"/>
      <c r="EQ1158" s="28"/>
      <c r="ER1158" s="28"/>
      <c r="ES1158" s="28"/>
      <c r="ET1158" s="28"/>
      <c r="EU1158" s="28"/>
      <c r="EV1158" s="28"/>
      <c r="EW1158" s="28"/>
      <c r="EX1158" s="28"/>
      <c r="EY1158" s="28"/>
      <c r="EZ1158" s="28"/>
      <c r="FA1158" s="28"/>
      <c r="FB1158" s="28"/>
      <c r="FC1158" s="28"/>
      <c r="FD1158" s="28"/>
      <c r="FE1158" s="28"/>
      <c r="FF1158" s="28"/>
      <c r="FG1158" s="28"/>
      <c r="FH1158" s="28"/>
      <c r="FI1158" s="28"/>
      <c r="FJ1158" s="28"/>
      <c r="FK1158" s="28"/>
      <c r="FL1158" s="28"/>
      <c r="FM1158" s="28"/>
      <c r="FN1158" s="28"/>
      <c r="FO1158" s="28"/>
      <c r="FP1158" s="28"/>
      <c r="FQ1158" s="28"/>
      <c r="FR1158" s="28"/>
      <c r="FS1158" s="28"/>
      <c r="FT1158" s="28"/>
      <c r="FU1158" s="28"/>
      <c r="FV1158" s="28"/>
      <c r="FW1158" s="28"/>
      <c r="FX1158" s="28"/>
      <c r="FY1158" s="28"/>
      <c r="FZ1158" s="28"/>
      <c r="GA1158" s="28"/>
      <c r="GB1158" s="28"/>
      <c r="GC1158" s="28"/>
      <c r="GD1158" s="28"/>
      <c r="GE1158" s="28"/>
      <c r="GF1158" s="28"/>
      <c r="GG1158" s="28"/>
      <c r="GH1158" s="28"/>
      <c r="GI1158" s="28"/>
      <c r="GJ1158" s="28"/>
      <c r="GK1158" s="28"/>
      <c r="GL1158" s="28"/>
      <c r="GM1158" s="28"/>
      <c r="GN1158" s="28"/>
      <c r="GO1158" s="28"/>
      <c r="GP1158" s="28"/>
      <c r="GQ1158" s="28"/>
      <c r="GR1158" s="28"/>
      <c r="GS1158" s="28"/>
      <c r="GT1158" s="28"/>
      <c r="GU1158" s="28"/>
      <c r="GV1158" s="28"/>
      <c r="GW1158" s="28"/>
      <c r="GX1158" s="28"/>
      <c r="GY1158" s="28"/>
      <c r="GZ1158" s="28"/>
      <c r="HA1158" s="28"/>
      <c r="HB1158" s="28"/>
      <c r="HC1158" s="28"/>
      <c r="HD1158" s="28"/>
      <c r="HE1158" s="28"/>
      <c r="HF1158" s="28"/>
      <c r="HG1158" s="28"/>
      <c r="HH1158" s="28"/>
      <c r="HI1158" s="28"/>
      <c r="HJ1158" s="28"/>
      <c r="HK1158" s="28"/>
      <c r="HL1158" s="28"/>
      <c r="HM1158" s="28"/>
      <c r="HN1158" s="28"/>
      <c r="HO1158" s="28"/>
      <c r="HP1158" s="28"/>
      <c r="HQ1158" s="28"/>
      <c r="HR1158" s="28"/>
      <c r="HS1158" s="28"/>
      <c r="HT1158" s="28"/>
      <c r="HU1158" s="28"/>
      <c r="HV1158" s="28"/>
      <c r="HW1158" s="28"/>
      <c r="HX1158" s="28"/>
      <c r="HY1158" s="28"/>
      <c r="HZ1158" s="28"/>
      <c r="IA1158" s="28"/>
      <c r="IB1158" s="28"/>
      <c r="IC1158" s="28"/>
      <c r="ID1158" s="28"/>
      <c r="IE1158" s="28"/>
      <c r="IF1158" s="28"/>
      <c r="IG1158" s="28"/>
      <c r="IH1158" s="28"/>
      <c r="II1158" s="28"/>
      <c r="IJ1158" s="28"/>
      <c r="IK1158" s="28"/>
      <c r="IL1158" s="28"/>
      <c r="IM1158" s="28"/>
      <c r="IN1158" s="28"/>
      <c r="IO1158" s="28"/>
      <c r="IP1158" s="28"/>
      <c r="IQ1158" s="28"/>
      <c r="IR1158" s="28"/>
    </row>
    <row r="1159" spans="2:252" x14ac:dyDescent="0.25">
      <c r="B1159" s="28"/>
      <c r="C1159" s="28"/>
      <c r="D1159" s="28"/>
      <c r="E1159" s="28"/>
      <c r="F1159" s="28"/>
      <c r="G1159" s="28"/>
      <c r="H1159" s="28"/>
      <c r="K1159" s="28"/>
      <c r="L1159" s="28"/>
      <c r="M1159" s="28"/>
      <c r="N1159" s="28"/>
      <c r="O1159" s="28"/>
      <c r="P1159" s="28"/>
      <c r="Q1159" s="28"/>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c r="DN1159" s="28"/>
      <c r="DO1159" s="28"/>
      <c r="DP1159" s="28"/>
      <c r="DQ1159" s="28"/>
      <c r="DR1159" s="28"/>
      <c r="DS1159" s="28"/>
      <c r="DT1159" s="28"/>
      <c r="DU1159" s="28"/>
      <c r="DV1159" s="28"/>
      <c r="DW1159" s="28"/>
      <c r="DX1159" s="28"/>
      <c r="DY1159" s="28"/>
      <c r="DZ1159" s="28"/>
      <c r="EA1159" s="28"/>
      <c r="EB1159" s="28"/>
      <c r="EC1159" s="28"/>
      <c r="ED1159" s="28"/>
      <c r="EE1159" s="28"/>
      <c r="EF1159" s="28"/>
      <c r="EG1159" s="28"/>
      <c r="EH1159" s="28"/>
      <c r="EI1159" s="28"/>
      <c r="EJ1159" s="28"/>
      <c r="EK1159" s="28"/>
      <c r="EL1159" s="28"/>
      <c r="EM1159" s="28"/>
      <c r="EN1159" s="28"/>
      <c r="EO1159" s="28"/>
      <c r="EP1159" s="28"/>
      <c r="EQ1159" s="28"/>
      <c r="ER1159" s="28"/>
      <c r="ES1159" s="28"/>
      <c r="ET1159" s="28"/>
      <c r="EU1159" s="28"/>
      <c r="EV1159" s="28"/>
      <c r="EW1159" s="28"/>
      <c r="EX1159" s="28"/>
      <c r="EY1159" s="28"/>
      <c r="EZ1159" s="28"/>
      <c r="FA1159" s="28"/>
      <c r="FB1159" s="28"/>
      <c r="FC1159" s="28"/>
      <c r="FD1159" s="28"/>
      <c r="FE1159" s="28"/>
      <c r="FF1159" s="28"/>
      <c r="FG1159" s="28"/>
      <c r="FH1159" s="28"/>
      <c r="FI1159" s="28"/>
      <c r="FJ1159" s="28"/>
      <c r="FK1159" s="28"/>
      <c r="FL1159" s="28"/>
      <c r="FM1159" s="28"/>
      <c r="FN1159" s="28"/>
      <c r="FO1159" s="28"/>
      <c r="FP1159" s="28"/>
      <c r="FQ1159" s="28"/>
      <c r="FR1159" s="28"/>
      <c r="FS1159" s="28"/>
      <c r="FT1159" s="28"/>
      <c r="FU1159" s="28"/>
      <c r="FV1159" s="28"/>
      <c r="FW1159" s="28"/>
      <c r="FX1159" s="28"/>
      <c r="FY1159" s="28"/>
      <c r="FZ1159" s="28"/>
      <c r="GA1159" s="28"/>
      <c r="GB1159" s="28"/>
      <c r="GC1159" s="28"/>
      <c r="GD1159" s="28"/>
      <c r="GE1159" s="28"/>
      <c r="GF1159" s="28"/>
      <c r="GG1159" s="28"/>
      <c r="GH1159" s="28"/>
      <c r="GI1159" s="28"/>
      <c r="GJ1159" s="28"/>
      <c r="GK1159" s="28"/>
      <c r="GL1159" s="28"/>
      <c r="GM1159" s="28"/>
      <c r="GN1159" s="28"/>
      <c r="GO1159" s="28"/>
      <c r="GP1159" s="28"/>
      <c r="GQ1159" s="28"/>
      <c r="GR1159" s="28"/>
      <c r="GS1159" s="28"/>
      <c r="GT1159" s="28"/>
      <c r="GU1159" s="28"/>
      <c r="GV1159" s="28"/>
      <c r="GW1159" s="28"/>
      <c r="GX1159" s="28"/>
      <c r="GY1159" s="28"/>
      <c r="GZ1159" s="28"/>
      <c r="HA1159" s="28"/>
      <c r="HB1159" s="28"/>
      <c r="HC1159" s="28"/>
      <c r="HD1159" s="28"/>
      <c r="HE1159" s="28"/>
      <c r="HF1159" s="28"/>
      <c r="HG1159" s="28"/>
      <c r="HH1159" s="28"/>
      <c r="HI1159" s="28"/>
      <c r="HJ1159" s="28"/>
      <c r="HK1159" s="28"/>
      <c r="HL1159" s="28"/>
      <c r="HM1159" s="28"/>
      <c r="HN1159" s="28"/>
      <c r="HO1159" s="28"/>
      <c r="HP1159" s="28"/>
      <c r="HQ1159" s="28"/>
      <c r="HR1159" s="28"/>
      <c r="HS1159" s="28"/>
      <c r="HT1159" s="28"/>
      <c r="HU1159" s="28"/>
      <c r="HV1159" s="28"/>
      <c r="HW1159" s="28"/>
      <c r="HX1159" s="28"/>
      <c r="HY1159" s="28"/>
      <c r="HZ1159" s="28"/>
      <c r="IA1159" s="28"/>
      <c r="IB1159" s="28"/>
      <c r="IC1159" s="28"/>
      <c r="ID1159" s="28"/>
      <c r="IE1159" s="28"/>
      <c r="IF1159" s="28"/>
      <c r="IG1159" s="28"/>
      <c r="IH1159" s="28"/>
      <c r="II1159" s="28"/>
      <c r="IJ1159" s="28"/>
      <c r="IK1159" s="28"/>
      <c r="IL1159" s="28"/>
      <c r="IM1159" s="28"/>
      <c r="IN1159" s="28"/>
      <c r="IO1159" s="28"/>
      <c r="IP1159" s="28"/>
      <c r="IQ1159" s="28"/>
      <c r="IR1159" s="28"/>
    </row>
    <row r="1160" spans="2:252" x14ac:dyDescent="0.25">
      <c r="B1160" s="28"/>
      <c r="C1160" s="28"/>
      <c r="D1160" s="28"/>
      <c r="E1160" s="28"/>
      <c r="F1160" s="28"/>
      <c r="G1160" s="28"/>
      <c r="H1160" s="28"/>
      <c r="K1160" s="28"/>
      <c r="L1160" s="28"/>
      <c r="M1160" s="28"/>
      <c r="N1160" s="28"/>
      <c r="O1160" s="28"/>
      <c r="P1160" s="28"/>
      <c r="Q1160" s="28"/>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c r="DN1160" s="28"/>
      <c r="DO1160" s="28"/>
      <c r="DP1160" s="28"/>
      <c r="DQ1160" s="28"/>
      <c r="DR1160" s="28"/>
      <c r="DS1160" s="28"/>
      <c r="DT1160" s="28"/>
      <c r="DU1160" s="28"/>
      <c r="DV1160" s="28"/>
      <c r="DW1160" s="28"/>
      <c r="DX1160" s="28"/>
      <c r="DY1160" s="28"/>
      <c r="DZ1160" s="28"/>
      <c r="EA1160" s="28"/>
      <c r="EB1160" s="28"/>
      <c r="EC1160" s="28"/>
      <c r="ED1160" s="28"/>
      <c r="EE1160" s="28"/>
      <c r="EF1160" s="28"/>
      <c r="EG1160" s="28"/>
      <c r="EH1160" s="28"/>
      <c r="EI1160" s="28"/>
      <c r="EJ1160" s="28"/>
      <c r="EK1160" s="28"/>
      <c r="EL1160" s="28"/>
      <c r="EM1160" s="28"/>
      <c r="EN1160" s="28"/>
      <c r="EO1160" s="28"/>
      <c r="EP1160" s="28"/>
      <c r="EQ1160" s="28"/>
      <c r="ER1160" s="28"/>
      <c r="ES1160" s="28"/>
      <c r="ET1160" s="28"/>
      <c r="EU1160" s="28"/>
      <c r="EV1160" s="28"/>
      <c r="EW1160" s="28"/>
      <c r="EX1160" s="28"/>
      <c r="EY1160" s="28"/>
      <c r="EZ1160" s="28"/>
      <c r="FA1160" s="28"/>
      <c r="FB1160" s="28"/>
      <c r="FC1160" s="28"/>
      <c r="FD1160" s="28"/>
      <c r="FE1160" s="28"/>
      <c r="FF1160" s="28"/>
      <c r="FG1160" s="28"/>
      <c r="FH1160" s="28"/>
      <c r="FI1160" s="28"/>
      <c r="FJ1160" s="28"/>
      <c r="FK1160" s="28"/>
      <c r="FL1160" s="28"/>
      <c r="FM1160" s="28"/>
      <c r="FN1160" s="28"/>
      <c r="FO1160" s="28"/>
      <c r="FP1160" s="28"/>
      <c r="FQ1160" s="28"/>
      <c r="FR1160" s="28"/>
      <c r="FS1160" s="28"/>
      <c r="FT1160" s="28"/>
      <c r="FU1160" s="28"/>
      <c r="FV1160" s="28"/>
      <c r="FW1160" s="28"/>
      <c r="FX1160" s="28"/>
      <c r="FY1160" s="28"/>
      <c r="FZ1160" s="28"/>
      <c r="GA1160" s="28"/>
      <c r="GB1160" s="28"/>
      <c r="GC1160" s="28"/>
      <c r="GD1160" s="28"/>
      <c r="GE1160" s="28"/>
      <c r="GF1160" s="28"/>
      <c r="GG1160" s="28"/>
      <c r="GH1160" s="28"/>
      <c r="GI1160" s="28"/>
      <c r="GJ1160" s="28"/>
      <c r="GK1160" s="28"/>
      <c r="GL1160" s="28"/>
      <c r="GM1160" s="28"/>
      <c r="GN1160" s="28"/>
      <c r="GO1160" s="28"/>
      <c r="GP1160" s="28"/>
      <c r="GQ1160" s="28"/>
      <c r="GR1160" s="28"/>
      <c r="GS1160" s="28"/>
      <c r="GT1160" s="28"/>
      <c r="GU1160" s="28"/>
      <c r="GV1160" s="28"/>
      <c r="GW1160" s="28"/>
      <c r="GX1160" s="28"/>
      <c r="GY1160" s="28"/>
      <c r="GZ1160" s="28"/>
      <c r="HA1160" s="28"/>
      <c r="HB1160" s="28"/>
      <c r="HC1160" s="28"/>
      <c r="HD1160" s="28"/>
      <c r="HE1160" s="28"/>
      <c r="HF1160" s="28"/>
      <c r="HG1160" s="28"/>
      <c r="HH1160" s="28"/>
      <c r="HI1160" s="28"/>
      <c r="HJ1160" s="28"/>
      <c r="HK1160" s="28"/>
      <c r="HL1160" s="28"/>
      <c r="HM1160" s="28"/>
      <c r="HN1160" s="28"/>
      <c r="HO1160" s="28"/>
      <c r="HP1160" s="28"/>
      <c r="HQ1160" s="28"/>
      <c r="HR1160" s="28"/>
      <c r="HS1160" s="28"/>
      <c r="HT1160" s="28"/>
      <c r="HU1160" s="28"/>
      <c r="HV1160" s="28"/>
      <c r="HW1160" s="28"/>
      <c r="HX1160" s="28"/>
      <c r="HY1160" s="28"/>
      <c r="HZ1160" s="28"/>
      <c r="IA1160" s="28"/>
      <c r="IB1160" s="28"/>
      <c r="IC1160" s="28"/>
      <c r="ID1160" s="28"/>
      <c r="IE1160" s="28"/>
      <c r="IF1160" s="28"/>
      <c r="IG1160" s="28"/>
      <c r="IH1160" s="28"/>
      <c r="II1160" s="28"/>
      <c r="IJ1160" s="28"/>
      <c r="IK1160" s="28"/>
      <c r="IL1160" s="28"/>
      <c r="IM1160" s="28"/>
      <c r="IN1160" s="28"/>
      <c r="IO1160" s="28"/>
      <c r="IP1160" s="28"/>
      <c r="IQ1160" s="28"/>
      <c r="IR1160" s="28"/>
    </row>
    <row r="1161" spans="2:252" x14ac:dyDescent="0.25">
      <c r="B1161" s="28"/>
      <c r="C1161" s="28"/>
      <c r="D1161" s="28"/>
      <c r="E1161" s="28"/>
      <c r="F1161" s="28"/>
      <c r="G1161" s="28"/>
      <c r="H1161" s="28"/>
      <c r="K1161" s="28"/>
      <c r="L1161" s="28"/>
      <c r="M1161" s="28"/>
      <c r="N1161" s="28"/>
      <c r="O1161" s="28"/>
      <c r="P1161" s="28"/>
      <c r="Q1161" s="28"/>
      <c r="R1161" s="28"/>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c r="DN1161" s="28"/>
      <c r="DO1161" s="28"/>
      <c r="DP1161" s="28"/>
      <c r="DQ1161" s="28"/>
      <c r="DR1161" s="28"/>
      <c r="DS1161" s="28"/>
      <c r="DT1161" s="28"/>
      <c r="DU1161" s="28"/>
      <c r="DV1161" s="28"/>
      <c r="DW1161" s="28"/>
      <c r="DX1161" s="28"/>
      <c r="DY1161" s="28"/>
      <c r="DZ1161" s="28"/>
      <c r="EA1161" s="28"/>
      <c r="EB1161" s="28"/>
      <c r="EC1161" s="28"/>
      <c r="ED1161" s="28"/>
      <c r="EE1161" s="28"/>
      <c r="EF1161" s="28"/>
      <c r="EG1161" s="28"/>
      <c r="EH1161" s="28"/>
      <c r="EI1161" s="28"/>
      <c r="EJ1161" s="28"/>
      <c r="EK1161" s="28"/>
      <c r="EL1161" s="28"/>
      <c r="EM1161" s="28"/>
      <c r="EN1161" s="28"/>
      <c r="EO1161" s="28"/>
      <c r="EP1161" s="28"/>
      <c r="EQ1161" s="28"/>
      <c r="ER1161" s="28"/>
      <c r="ES1161" s="28"/>
      <c r="ET1161" s="28"/>
      <c r="EU1161" s="28"/>
      <c r="EV1161" s="28"/>
      <c r="EW1161" s="28"/>
      <c r="EX1161" s="28"/>
      <c r="EY1161" s="28"/>
      <c r="EZ1161" s="28"/>
      <c r="FA1161" s="28"/>
      <c r="FB1161" s="28"/>
      <c r="FC1161" s="28"/>
      <c r="FD1161" s="28"/>
      <c r="FE1161" s="28"/>
      <c r="FF1161" s="28"/>
      <c r="FG1161" s="28"/>
      <c r="FH1161" s="28"/>
      <c r="FI1161" s="28"/>
      <c r="FJ1161" s="28"/>
      <c r="FK1161" s="28"/>
      <c r="FL1161" s="28"/>
      <c r="FM1161" s="28"/>
      <c r="FN1161" s="28"/>
      <c r="FO1161" s="28"/>
      <c r="FP1161" s="28"/>
      <c r="FQ1161" s="28"/>
      <c r="FR1161" s="28"/>
      <c r="FS1161" s="28"/>
      <c r="FT1161" s="28"/>
      <c r="FU1161" s="28"/>
      <c r="FV1161" s="28"/>
      <c r="FW1161" s="28"/>
      <c r="FX1161" s="28"/>
      <c r="FY1161" s="28"/>
      <c r="FZ1161" s="28"/>
      <c r="GA1161" s="28"/>
      <c r="GB1161" s="28"/>
      <c r="GC1161" s="28"/>
      <c r="GD1161" s="28"/>
      <c r="GE1161" s="28"/>
      <c r="GF1161" s="28"/>
      <c r="GG1161" s="28"/>
      <c r="GH1161" s="28"/>
      <c r="GI1161" s="28"/>
      <c r="GJ1161" s="28"/>
      <c r="GK1161" s="28"/>
      <c r="GL1161" s="28"/>
      <c r="GM1161" s="28"/>
      <c r="GN1161" s="28"/>
      <c r="GO1161" s="28"/>
      <c r="GP1161" s="28"/>
      <c r="GQ1161" s="28"/>
      <c r="GR1161" s="28"/>
      <c r="GS1161" s="28"/>
      <c r="GT1161" s="28"/>
      <c r="GU1161" s="28"/>
      <c r="GV1161" s="28"/>
      <c r="GW1161" s="28"/>
      <c r="GX1161" s="28"/>
      <c r="GY1161" s="28"/>
      <c r="GZ1161" s="28"/>
      <c r="HA1161" s="28"/>
      <c r="HB1161" s="28"/>
      <c r="HC1161" s="28"/>
      <c r="HD1161" s="28"/>
      <c r="HE1161" s="28"/>
      <c r="HF1161" s="28"/>
      <c r="HG1161" s="28"/>
      <c r="HH1161" s="28"/>
      <c r="HI1161" s="28"/>
      <c r="HJ1161" s="28"/>
      <c r="HK1161" s="28"/>
      <c r="HL1161" s="28"/>
      <c r="HM1161" s="28"/>
      <c r="HN1161" s="28"/>
      <c r="HO1161" s="28"/>
      <c r="HP1161" s="28"/>
      <c r="HQ1161" s="28"/>
      <c r="HR1161" s="28"/>
      <c r="HS1161" s="28"/>
      <c r="HT1161" s="28"/>
      <c r="HU1161" s="28"/>
      <c r="HV1161" s="28"/>
      <c r="HW1161" s="28"/>
      <c r="HX1161" s="28"/>
      <c r="HY1161" s="28"/>
      <c r="HZ1161" s="28"/>
      <c r="IA1161" s="28"/>
      <c r="IB1161" s="28"/>
      <c r="IC1161" s="28"/>
      <c r="ID1161" s="28"/>
      <c r="IE1161" s="28"/>
      <c r="IF1161" s="28"/>
      <c r="IG1161" s="28"/>
      <c r="IH1161" s="28"/>
      <c r="II1161" s="28"/>
      <c r="IJ1161" s="28"/>
      <c r="IK1161" s="28"/>
      <c r="IL1161" s="28"/>
      <c r="IM1161" s="28"/>
      <c r="IN1161" s="28"/>
      <c r="IO1161" s="28"/>
      <c r="IP1161" s="28"/>
      <c r="IQ1161" s="28"/>
      <c r="IR1161" s="28"/>
    </row>
    <row r="1162" spans="2:252" x14ac:dyDescent="0.25">
      <c r="B1162" s="28"/>
      <c r="C1162" s="28"/>
      <c r="D1162" s="28"/>
      <c r="E1162" s="28"/>
      <c r="F1162" s="28"/>
      <c r="G1162" s="28"/>
      <c r="H1162" s="28"/>
      <c r="K1162" s="28"/>
      <c r="L1162" s="28"/>
      <c r="M1162" s="28"/>
      <c r="N1162" s="28"/>
      <c r="O1162" s="28"/>
      <c r="P1162" s="28"/>
      <c r="Q1162" s="28"/>
      <c r="R1162" s="28"/>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c r="DN1162" s="28"/>
      <c r="DO1162" s="28"/>
      <c r="DP1162" s="28"/>
      <c r="DQ1162" s="28"/>
      <c r="DR1162" s="28"/>
      <c r="DS1162" s="28"/>
      <c r="DT1162" s="28"/>
      <c r="DU1162" s="28"/>
      <c r="DV1162" s="28"/>
      <c r="DW1162" s="28"/>
      <c r="DX1162" s="28"/>
      <c r="DY1162" s="28"/>
      <c r="DZ1162" s="28"/>
      <c r="EA1162" s="28"/>
      <c r="EB1162" s="28"/>
      <c r="EC1162" s="28"/>
      <c r="ED1162" s="28"/>
      <c r="EE1162" s="28"/>
      <c r="EF1162" s="28"/>
      <c r="EG1162" s="28"/>
      <c r="EH1162" s="28"/>
      <c r="EI1162" s="28"/>
      <c r="EJ1162" s="28"/>
      <c r="EK1162" s="28"/>
      <c r="EL1162" s="28"/>
      <c r="EM1162" s="28"/>
      <c r="EN1162" s="28"/>
      <c r="EO1162" s="28"/>
      <c r="EP1162" s="28"/>
      <c r="EQ1162" s="28"/>
      <c r="ER1162" s="28"/>
      <c r="ES1162" s="28"/>
      <c r="ET1162" s="28"/>
      <c r="EU1162" s="28"/>
      <c r="EV1162" s="28"/>
      <c r="EW1162" s="28"/>
      <c r="EX1162" s="28"/>
      <c r="EY1162" s="28"/>
      <c r="EZ1162" s="28"/>
      <c r="FA1162" s="28"/>
      <c r="FB1162" s="28"/>
      <c r="FC1162" s="28"/>
      <c r="FD1162" s="28"/>
      <c r="FE1162" s="28"/>
      <c r="FF1162" s="28"/>
      <c r="FG1162" s="28"/>
      <c r="FH1162" s="28"/>
      <c r="FI1162" s="28"/>
      <c r="FJ1162" s="28"/>
      <c r="FK1162" s="28"/>
      <c r="FL1162" s="28"/>
      <c r="FM1162" s="28"/>
      <c r="FN1162" s="28"/>
      <c r="FO1162" s="28"/>
      <c r="FP1162" s="28"/>
      <c r="FQ1162" s="28"/>
      <c r="FR1162" s="28"/>
      <c r="FS1162" s="28"/>
      <c r="FT1162" s="28"/>
      <c r="FU1162" s="28"/>
      <c r="FV1162" s="28"/>
      <c r="FW1162" s="28"/>
      <c r="FX1162" s="28"/>
      <c r="FY1162" s="28"/>
      <c r="FZ1162" s="28"/>
      <c r="GA1162" s="28"/>
      <c r="GB1162" s="28"/>
      <c r="GC1162" s="28"/>
      <c r="GD1162" s="28"/>
      <c r="GE1162" s="28"/>
      <c r="GF1162" s="28"/>
      <c r="GG1162" s="28"/>
      <c r="GH1162" s="28"/>
      <c r="GI1162" s="28"/>
      <c r="GJ1162" s="28"/>
      <c r="GK1162" s="28"/>
      <c r="GL1162" s="28"/>
      <c r="GM1162" s="28"/>
      <c r="GN1162" s="28"/>
      <c r="GO1162" s="28"/>
      <c r="GP1162" s="28"/>
      <c r="GQ1162" s="28"/>
      <c r="GR1162" s="28"/>
      <c r="GS1162" s="28"/>
      <c r="GT1162" s="28"/>
      <c r="GU1162" s="28"/>
      <c r="GV1162" s="28"/>
      <c r="GW1162" s="28"/>
      <c r="GX1162" s="28"/>
      <c r="GY1162" s="28"/>
      <c r="GZ1162" s="28"/>
      <c r="HA1162" s="28"/>
      <c r="HB1162" s="28"/>
      <c r="HC1162" s="28"/>
      <c r="HD1162" s="28"/>
      <c r="HE1162" s="28"/>
      <c r="HF1162" s="28"/>
      <c r="HG1162" s="28"/>
      <c r="HH1162" s="28"/>
      <c r="HI1162" s="28"/>
      <c r="HJ1162" s="28"/>
      <c r="HK1162" s="28"/>
      <c r="HL1162" s="28"/>
      <c r="HM1162" s="28"/>
      <c r="HN1162" s="28"/>
      <c r="HO1162" s="28"/>
      <c r="HP1162" s="28"/>
      <c r="HQ1162" s="28"/>
      <c r="HR1162" s="28"/>
      <c r="HS1162" s="28"/>
      <c r="HT1162" s="28"/>
      <c r="HU1162" s="28"/>
      <c r="HV1162" s="28"/>
      <c r="HW1162" s="28"/>
      <c r="HX1162" s="28"/>
      <c r="HY1162" s="28"/>
      <c r="HZ1162" s="28"/>
      <c r="IA1162" s="28"/>
      <c r="IB1162" s="28"/>
      <c r="IC1162" s="28"/>
      <c r="ID1162" s="28"/>
      <c r="IE1162" s="28"/>
      <c r="IF1162" s="28"/>
      <c r="IG1162" s="28"/>
      <c r="IH1162" s="28"/>
      <c r="II1162" s="28"/>
      <c r="IJ1162" s="28"/>
      <c r="IK1162" s="28"/>
      <c r="IL1162" s="28"/>
      <c r="IM1162" s="28"/>
      <c r="IN1162" s="28"/>
      <c r="IO1162" s="28"/>
      <c r="IP1162" s="28"/>
      <c r="IQ1162" s="28"/>
      <c r="IR1162" s="28"/>
    </row>
    <row r="1163" spans="2:252" x14ac:dyDescent="0.25">
      <c r="B1163" s="28"/>
      <c r="C1163" s="28"/>
      <c r="D1163" s="28"/>
      <c r="E1163" s="28"/>
      <c r="F1163" s="28"/>
      <c r="G1163" s="28"/>
      <c r="H1163" s="28"/>
      <c r="K1163" s="28"/>
      <c r="L1163" s="28"/>
      <c r="M1163" s="28"/>
      <c r="N1163" s="28"/>
      <c r="O1163" s="28"/>
      <c r="P1163" s="28"/>
      <c r="Q1163" s="28"/>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c r="DN1163" s="28"/>
      <c r="DO1163" s="28"/>
      <c r="DP1163" s="28"/>
      <c r="DQ1163" s="28"/>
      <c r="DR1163" s="28"/>
      <c r="DS1163" s="28"/>
      <c r="DT1163" s="28"/>
      <c r="DU1163" s="28"/>
      <c r="DV1163" s="28"/>
      <c r="DW1163" s="28"/>
      <c r="DX1163" s="28"/>
      <c r="DY1163" s="28"/>
      <c r="DZ1163" s="28"/>
      <c r="EA1163" s="28"/>
      <c r="EB1163" s="28"/>
      <c r="EC1163" s="28"/>
      <c r="ED1163" s="28"/>
      <c r="EE1163" s="28"/>
      <c r="EF1163" s="28"/>
      <c r="EG1163" s="28"/>
      <c r="EH1163" s="28"/>
      <c r="EI1163" s="28"/>
      <c r="EJ1163" s="28"/>
      <c r="EK1163" s="28"/>
      <c r="EL1163" s="28"/>
      <c r="EM1163" s="28"/>
      <c r="EN1163" s="28"/>
      <c r="EO1163" s="28"/>
      <c r="EP1163" s="28"/>
      <c r="EQ1163" s="28"/>
      <c r="ER1163" s="28"/>
      <c r="ES1163" s="28"/>
      <c r="ET1163" s="28"/>
      <c r="EU1163" s="28"/>
      <c r="EV1163" s="28"/>
      <c r="EW1163" s="28"/>
      <c r="EX1163" s="28"/>
      <c r="EY1163" s="28"/>
      <c r="EZ1163" s="28"/>
      <c r="FA1163" s="28"/>
      <c r="FB1163" s="28"/>
      <c r="FC1163" s="28"/>
      <c r="FD1163" s="28"/>
      <c r="FE1163" s="28"/>
      <c r="FF1163" s="28"/>
      <c r="FG1163" s="28"/>
      <c r="FH1163" s="28"/>
      <c r="FI1163" s="28"/>
      <c r="FJ1163" s="28"/>
      <c r="FK1163" s="28"/>
      <c r="FL1163" s="28"/>
      <c r="FM1163" s="28"/>
      <c r="FN1163" s="28"/>
      <c r="FO1163" s="28"/>
      <c r="FP1163" s="28"/>
      <c r="FQ1163" s="28"/>
      <c r="FR1163" s="28"/>
      <c r="FS1163" s="28"/>
      <c r="FT1163" s="28"/>
      <c r="FU1163" s="28"/>
      <c r="FV1163" s="28"/>
      <c r="FW1163" s="28"/>
      <c r="FX1163" s="28"/>
      <c r="FY1163" s="28"/>
      <c r="FZ1163" s="28"/>
      <c r="GA1163" s="28"/>
      <c r="GB1163" s="28"/>
      <c r="GC1163" s="28"/>
      <c r="GD1163" s="28"/>
      <c r="GE1163" s="28"/>
      <c r="GF1163" s="28"/>
      <c r="GG1163" s="28"/>
      <c r="GH1163" s="28"/>
      <c r="GI1163" s="28"/>
      <c r="GJ1163" s="28"/>
      <c r="GK1163" s="28"/>
      <c r="GL1163" s="28"/>
      <c r="GM1163" s="28"/>
      <c r="GN1163" s="28"/>
      <c r="GO1163" s="28"/>
      <c r="GP1163" s="28"/>
      <c r="GQ1163" s="28"/>
      <c r="GR1163" s="28"/>
      <c r="GS1163" s="28"/>
      <c r="GT1163" s="28"/>
      <c r="GU1163" s="28"/>
      <c r="GV1163" s="28"/>
      <c r="GW1163" s="28"/>
      <c r="GX1163" s="28"/>
      <c r="GY1163" s="28"/>
      <c r="GZ1163" s="28"/>
      <c r="HA1163" s="28"/>
      <c r="HB1163" s="28"/>
      <c r="HC1163" s="28"/>
      <c r="HD1163" s="28"/>
      <c r="HE1163" s="28"/>
      <c r="HF1163" s="28"/>
      <c r="HG1163" s="28"/>
      <c r="HH1163" s="28"/>
      <c r="HI1163" s="28"/>
      <c r="HJ1163" s="28"/>
      <c r="HK1163" s="28"/>
      <c r="HL1163" s="28"/>
      <c r="HM1163" s="28"/>
      <c r="HN1163" s="28"/>
      <c r="HO1163" s="28"/>
      <c r="HP1163" s="28"/>
      <c r="HQ1163" s="28"/>
      <c r="HR1163" s="28"/>
      <c r="HS1163" s="28"/>
      <c r="HT1163" s="28"/>
      <c r="HU1163" s="28"/>
      <c r="HV1163" s="28"/>
      <c r="HW1163" s="28"/>
      <c r="HX1163" s="28"/>
      <c r="HY1163" s="28"/>
      <c r="HZ1163" s="28"/>
      <c r="IA1163" s="28"/>
      <c r="IB1163" s="28"/>
      <c r="IC1163" s="28"/>
      <c r="ID1163" s="28"/>
      <c r="IE1163" s="28"/>
      <c r="IF1163" s="28"/>
      <c r="IG1163" s="28"/>
      <c r="IH1163" s="28"/>
      <c r="II1163" s="28"/>
      <c r="IJ1163" s="28"/>
      <c r="IK1163" s="28"/>
      <c r="IL1163" s="28"/>
      <c r="IM1163" s="28"/>
      <c r="IN1163" s="28"/>
      <c r="IO1163" s="28"/>
      <c r="IP1163" s="28"/>
      <c r="IQ1163" s="28"/>
      <c r="IR1163" s="28"/>
    </row>
    <row r="1164" spans="2:252" x14ac:dyDescent="0.25">
      <c r="B1164" s="28"/>
      <c r="C1164" s="28"/>
      <c r="D1164" s="28"/>
      <c r="E1164" s="28"/>
      <c r="F1164" s="28"/>
      <c r="G1164" s="28"/>
      <c r="H1164" s="28"/>
      <c r="K1164" s="28"/>
      <c r="L1164" s="28"/>
      <c r="M1164" s="28"/>
      <c r="N1164" s="28"/>
      <c r="O1164" s="28"/>
      <c r="P1164" s="28"/>
      <c r="Q1164" s="28"/>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c r="DN1164" s="28"/>
      <c r="DO1164" s="28"/>
      <c r="DP1164" s="28"/>
      <c r="DQ1164" s="28"/>
      <c r="DR1164" s="28"/>
      <c r="DS1164" s="28"/>
      <c r="DT1164" s="28"/>
      <c r="DU1164" s="28"/>
      <c r="DV1164" s="28"/>
      <c r="DW1164" s="28"/>
      <c r="DX1164" s="28"/>
      <c r="DY1164" s="28"/>
      <c r="DZ1164" s="28"/>
      <c r="EA1164" s="28"/>
      <c r="EB1164" s="28"/>
      <c r="EC1164" s="28"/>
      <c r="ED1164" s="28"/>
      <c r="EE1164" s="28"/>
      <c r="EF1164" s="28"/>
      <c r="EG1164" s="28"/>
      <c r="EH1164" s="28"/>
      <c r="EI1164" s="28"/>
      <c r="EJ1164" s="28"/>
      <c r="EK1164" s="28"/>
      <c r="EL1164" s="28"/>
      <c r="EM1164" s="28"/>
      <c r="EN1164" s="28"/>
      <c r="EO1164" s="28"/>
      <c r="EP1164" s="28"/>
      <c r="EQ1164" s="28"/>
      <c r="ER1164" s="28"/>
      <c r="ES1164" s="28"/>
      <c r="ET1164" s="28"/>
      <c r="EU1164" s="28"/>
      <c r="EV1164" s="28"/>
      <c r="EW1164" s="28"/>
      <c r="EX1164" s="28"/>
      <c r="EY1164" s="28"/>
      <c r="EZ1164" s="28"/>
      <c r="FA1164" s="28"/>
      <c r="FB1164" s="28"/>
      <c r="FC1164" s="28"/>
      <c r="FD1164" s="28"/>
      <c r="FE1164" s="28"/>
      <c r="FF1164" s="28"/>
      <c r="FG1164" s="28"/>
      <c r="FH1164" s="28"/>
      <c r="FI1164" s="28"/>
      <c r="FJ1164" s="28"/>
      <c r="FK1164" s="28"/>
      <c r="FL1164" s="28"/>
      <c r="FM1164" s="28"/>
      <c r="FN1164" s="28"/>
      <c r="FO1164" s="28"/>
      <c r="FP1164" s="28"/>
      <c r="FQ1164" s="28"/>
      <c r="FR1164" s="28"/>
      <c r="FS1164" s="28"/>
      <c r="FT1164" s="28"/>
      <c r="FU1164" s="28"/>
      <c r="FV1164" s="28"/>
      <c r="FW1164" s="28"/>
      <c r="FX1164" s="28"/>
      <c r="FY1164" s="28"/>
      <c r="FZ1164" s="28"/>
      <c r="GA1164" s="28"/>
      <c r="GB1164" s="28"/>
      <c r="GC1164" s="28"/>
      <c r="GD1164" s="28"/>
      <c r="GE1164" s="28"/>
      <c r="GF1164" s="28"/>
      <c r="GG1164" s="28"/>
      <c r="GH1164" s="28"/>
      <c r="GI1164" s="28"/>
      <c r="GJ1164" s="28"/>
      <c r="GK1164" s="28"/>
      <c r="GL1164" s="28"/>
      <c r="GM1164" s="28"/>
      <c r="GN1164" s="28"/>
      <c r="GO1164" s="28"/>
      <c r="GP1164" s="28"/>
      <c r="GQ1164" s="28"/>
      <c r="GR1164" s="28"/>
      <c r="GS1164" s="28"/>
      <c r="GT1164" s="28"/>
      <c r="GU1164" s="28"/>
      <c r="GV1164" s="28"/>
      <c r="GW1164" s="28"/>
      <c r="GX1164" s="28"/>
      <c r="GY1164" s="28"/>
      <c r="GZ1164" s="28"/>
      <c r="HA1164" s="28"/>
      <c r="HB1164" s="28"/>
      <c r="HC1164" s="28"/>
      <c r="HD1164" s="28"/>
      <c r="HE1164" s="28"/>
      <c r="HF1164" s="28"/>
      <c r="HG1164" s="28"/>
      <c r="HH1164" s="28"/>
      <c r="HI1164" s="28"/>
      <c r="HJ1164" s="28"/>
      <c r="HK1164" s="28"/>
      <c r="HL1164" s="28"/>
      <c r="HM1164" s="28"/>
      <c r="HN1164" s="28"/>
      <c r="HO1164" s="28"/>
      <c r="HP1164" s="28"/>
      <c r="HQ1164" s="28"/>
      <c r="HR1164" s="28"/>
      <c r="HS1164" s="28"/>
      <c r="HT1164" s="28"/>
      <c r="HU1164" s="28"/>
      <c r="HV1164" s="28"/>
      <c r="HW1164" s="28"/>
      <c r="HX1164" s="28"/>
      <c r="HY1164" s="28"/>
      <c r="HZ1164" s="28"/>
      <c r="IA1164" s="28"/>
      <c r="IB1164" s="28"/>
      <c r="IC1164" s="28"/>
      <c r="ID1164" s="28"/>
      <c r="IE1164" s="28"/>
      <c r="IF1164" s="28"/>
      <c r="IG1164" s="28"/>
      <c r="IH1164" s="28"/>
      <c r="II1164" s="28"/>
      <c r="IJ1164" s="28"/>
      <c r="IK1164" s="28"/>
      <c r="IL1164" s="28"/>
      <c r="IM1164" s="28"/>
      <c r="IN1164" s="28"/>
      <c r="IO1164" s="28"/>
      <c r="IP1164" s="28"/>
      <c r="IQ1164" s="28"/>
      <c r="IR1164" s="28"/>
    </row>
    <row r="1165" spans="2:252" x14ac:dyDescent="0.25">
      <c r="B1165" s="28"/>
      <c r="C1165" s="28"/>
      <c r="D1165" s="28"/>
      <c r="E1165" s="28"/>
      <c r="F1165" s="28"/>
      <c r="G1165" s="28"/>
      <c r="H1165" s="28"/>
      <c r="K1165" s="28"/>
      <c r="L1165" s="28"/>
      <c r="M1165" s="28"/>
      <c r="N1165" s="28"/>
      <c r="O1165" s="28"/>
      <c r="P1165" s="28"/>
      <c r="Q1165" s="28"/>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c r="DN1165" s="28"/>
      <c r="DO1165" s="28"/>
      <c r="DP1165" s="28"/>
      <c r="DQ1165" s="28"/>
      <c r="DR1165" s="28"/>
      <c r="DS1165" s="28"/>
      <c r="DT1165" s="28"/>
      <c r="DU1165" s="28"/>
      <c r="DV1165" s="28"/>
      <c r="DW1165" s="28"/>
      <c r="DX1165" s="28"/>
      <c r="DY1165" s="28"/>
      <c r="DZ1165" s="28"/>
      <c r="EA1165" s="28"/>
      <c r="EB1165" s="28"/>
      <c r="EC1165" s="28"/>
      <c r="ED1165" s="28"/>
      <c r="EE1165" s="28"/>
      <c r="EF1165" s="28"/>
      <c r="EG1165" s="28"/>
      <c r="EH1165" s="28"/>
      <c r="EI1165" s="28"/>
      <c r="EJ1165" s="28"/>
      <c r="EK1165" s="28"/>
      <c r="EL1165" s="28"/>
      <c r="EM1165" s="28"/>
      <c r="EN1165" s="28"/>
      <c r="EO1165" s="28"/>
      <c r="EP1165" s="28"/>
      <c r="EQ1165" s="28"/>
      <c r="ER1165" s="28"/>
      <c r="ES1165" s="28"/>
      <c r="ET1165" s="28"/>
      <c r="EU1165" s="28"/>
      <c r="EV1165" s="28"/>
      <c r="EW1165" s="28"/>
      <c r="EX1165" s="28"/>
      <c r="EY1165" s="28"/>
      <c r="EZ1165" s="28"/>
      <c r="FA1165" s="28"/>
      <c r="FB1165" s="28"/>
      <c r="FC1165" s="28"/>
      <c r="FD1165" s="28"/>
      <c r="FE1165" s="28"/>
      <c r="FF1165" s="28"/>
      <c r="FG1165" s="28"/>
      <c r="FH1165" s="28"/>
      <c r="FI1165" s="28"/>
      <c r="FJ1165" s="28"/>
      <c r="FK1165" s="28"/>
      <c r="FL1165" s="28"/>
      <c r="FM1165" s="28"/>
      <c r="FN1165" s="28"/>
      <c r="FO1165" s="28"/>
      <c r="FP1165" s="28"/>
      <c r="FQ1165" s="28"/>
      <c r="FR1165" s="28"/>
      <c r="FS1165" s="28"/>
      <c r="FT1165" s="28"/>
      <c r="FU1165" s="28"/>
      <c r="FV1165" s="28"/>
      <c r="FW1165" s="28"/>
      <c r="FX1165" s="28"/>
      <c r="FY1165" s="28"/>
      <c r="FZ1165" s="28"/>
      <c r="GA1165" s="28"/>
      <c r="GB1165" s="28"/>
      <c r="GC1165" s="28"/>
      <c r="GD1165" s="28"/>
      <c r="GE1165" s="28"/>
      <c r="GF1165" s="28"/>
      <c r="GG1165" s="28"/>
      <c r="GH1165" s="28"/>
      <c r="GI1165" s="28"/>
      <c r="GJ1165" s="28"/>
      <c r="GK1165" s="28"/>
      <c r="GL1165" s="28"/>
      <c r="GM1165" s="28"/>
      <c r="GN1165" s="28"/>
      <c r="GO1165" s="28"/>
      <c r="GP1165" s="28"/>
      <c r="GQ1165" s="28"/>
      <c r="GR1165" s="28"/>
      <c r="GS1165" s="28"/>
      <c r="GT1165" s="28"/>
      <c r="GU1165" s="28"/>
      <c r="GV1165" s="28"/>
      <c r="GW1165" s="28"/>
      <c r="GX1165" s="28"/>
      <c r="GY1165" s="28"/>
      <c r="GZ1165" s="28"/>
      <c r="HA1165" s="28"/>
      <c r="HB1165" s="28"/>
      <c r="HC1165" s="28"/>
      <c r="HD1165" s="28"/>
      <c r="HE1165" s="28"/>
      <c r="HF1165" s="28"/>
      <c r="HG1165" s="28"/>
      <c r="HH1165" s="28"/>
      <c r="HI1165" s="28"/>
      <c r="HJ1165" s="28"/>
      <c r="HK1165" s="28"/>
      <c r="HL1165" s="28"/>
      <c r="HM1165" s="28"/>
      <c r="HN1165" s="28"/>
      <c r="HO1165" s="28"/>
      <c r="HP1165" s="28"/>
      <c r="HQ1165" s="28"/>
      <c r="HR1165" s="28"/>
      <c r="HS1165" s="28"/>
      <c r="HT1165" s="28"/>
      <c r="HU1165" s="28"/>
      <c r="HV1165" s="28"/>
      <c r="HW1165" s="28"/>
      <c r="HX1165" s="28"/>
      <c r="HY1165" s="28"/>
      <c r="HZ1165" s="28"/>
      <c r="IA1165" s="28"/>
      <c r="IB1165" s="28"/>
      <c r="IC1165" s="28"/>
      <c r="ID1165" s="28"/>
      <c r="IE1165" s="28"/>
      <c r="IF1165" s="28"/>
      <c r="IG1165" s="28"/>
      <c r="IH1165" s="28"/>
      <c r="II1165" s="28"/>
      <c r="IJ1165" s="28"/>
      <c r="IK1165" s="28"/>
      <c r="IL1165" s="28"/>
      <c r="IM1165" s="28"/>
      <c r="IN1165" s="28"/>
      <c r="IO1165" s="28"/>
      <c r="IP1165" s="28"/>
      <c r="IQ1165" s="28"/>
      <c r="IR1165" s="28"/>
    </row>
    <row r="1166" spans="2:252" x14ac:dyDescent="0.25">
      <c r="B1166" s="28"/>
      <c r="C1166" s="28"/>
      <c r="D1166" s="28"/>
      <c r="E1166" s="28"/>
      <c r="F1166" s="28"/>
      <c r="G1166" s="28"/>
      <c r="H1166" s="28"/>
      <c r="K1166" s="28"/>
      <c r="L1166" s="28"/>
      <c r="M1166" s="28"/>
      <c r="N1166" s="28"/>
      <c r="O1166" s="28"/>
      <c r="P1166" s="28"/>
      <c r="Q1166" s="28"/>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c r="DN1166" s="28"/>
      <c r="DO1166" s="28"/>
      <c r="DP1166" s="28"/>
      <c r="DQ1166" s="28"/>
      <c r="DR1166" s="28"/>
      <c r="DS1166" s="28"/>
      <c r="DT1166" s="28"/>
      <c r="DU1166" s="28"/>
      <c r="DV1166" s="28"/>
      <c r="DW1166" s="28"/>
      <c r="DX1166" s="28"/>
      <c r="DY1166" s="28"/>
      <c r="DZ1166" s="28"/>
      <c r="EA1166" s="28"/>
      <c r="EB1166" s="28"/>
      <c r="EC1166" s="28"/>
      <c r="ED1166" s="28"/>
      <c r="EE1166" s="28"/>
      <c r="EF1166" s="28"/>
      <c r="EG1166" s="28"/>
      <c r="EH1166" s="28"/>
      <c r="EI1166" s="28"/>
      <c r="EJ1166" s="28"/>
      <c r="EK1166" s="28"/>
      <c r="EL1166" s="28"/>
      <c r="EM1166" s="28"/>
      <c r="EN1166" s="28"/>
      <c r="EO1166" s="28"/>
      <c r="EP1166" s="28"/>
      <c r="EQ1166" s="28"/>
      <c r="ER1166" s="28"/>
      <c r="ES1166" s="28"/>
      <c r="ET1166" s="28"/>
      <c r="EU1166" s="28"/>
      <c r="EV1166" s="28"/>
      <c r="EW1166" s="28"/>
      <c r="EX1166" s="28"/>
      <c r="EY1166" s="28"/>
      <c r="EZ1166" s="28"/>
      <c r="FA1166" s="28"/>
      <c r="FB1166" s="28"/>
      <c r="FC1166" s="28"/>
      <c r="FD1166" s="28"/>
      <c r="FE1166" s="28"/>
      <c r="FF1166" s="28"/>
      <c r="FG1166" s="28"/>
      <c r="FH1166" s="28"/>
      <c r="FI1166" s="28"/>
      <c r="FJ1166" s="28"/>
      <c r="FK1166" s="28"/>
      <c r="FL1166" s="28"/>
      <c r="FM1166" s="28"/>
      <c r="FN1166" s="28"/>
      <c r="FO1166" s="28"/>
      <c r="FP1166" s="28"/>
      <c r="FQ1166" s="28"/>
      <c r="FR1166" s="28"/>
      <c r="FS1166" s="28"/>
      <c r="FT1166" s="28"/>
      <c r="FU1166" s="28"/>
      <c r="FV1166" s="28"/>
      <c r="FW1166" s="28"/>
      <c r="FX1166" s="28"/>
      <c r="FY1166" s="28"/>
      <c r="FZ1166" s="28"/>
      <c r="GA1166" s="28"/>
      <c r="GB1166" s="28"/>
      <c r="GC1166" s="28"/>
      <c r="GD1166" s="28"/>
      <c r="GE1166" s="28"/>
      <c r="GF1166" s="28"/>
      <c r="GG1166" s="28"/>
      <c r="GH1166" s="28"/>
      <c r="GI1166" s="28"/>
      <c r="GJ1166" s="28"/>
      <c r="GK1166" s="28"/>
      <c r="GL1166" s="28"/>
      <c r="GM1166" s="28"/>
      <c r="GN1166" s="28"/>
      <c r="GO1166" s="28"/>
      <c r="GP1166" s="28"/>
      <c r="GQ1166" s="28"/>
      <c r="GR1166" s="28"/>
      <c r="GS1166" s="28"/>
      <c r="GT1166" s="28"/>
      <c r="GU1166" s="28"/>
      <c r="GV1166" s="28"/>
      <c r="GW1166" s="28"/>
      <c r="GX1166" s="28"/>
      <c r="GY1166" s="28"/>
      <c r="GZ1166" s="28"/>
      <c r="HA1166" s="28"/>
      <c r="HB1166" s="28"/>
      <c r="HC1166" s="28"/>
      <c r="HD1166" s="28"/>
      <c r="HE1166" s="28"/>
      <c r="HF1166" s="28"/>
      <c r="HG1166" s="28"/>
      <c r="HH1166" s="28"/>
      <c r="HI1166" s="28"/>
      <c r="HJ1166" s="28"/>
      <c r="HK1166" s="28"/>
      <c r="HL1166" s="28"/>
      <c r="HM1166" s="28"/>
      <c r="HN1166" s="28"/>
      <c r="HO1166" s="28"/>
      <c r="HP1166" s="28"/>
      <c r="HQ1166" s="28"/>
      <c r="HR1166" s="28"/>
      <c r="HS1166" s="28"/>
      <c r="HT1166" s="28"/>
      <c r="HU1166" s="28"/>
      <c r="HV1166" s="28"/>
      <c r="HW1166" s="28"/>
      <c r="HX1166" s="28"/>
      <c r="HY1166" s="28"/>
      <c r="HZ1166" s="28"/>
      <c r="IA1166" s="28"/>
      <c r="IB1166" s="28"/>
      <c r="IC1166" s="28"/>
      <c r="ID1166" s="28"/>
      <c r="IE1166" s="28"/>
      <c r="IF1166" s="28"/>
      <c r="IG1166" s="28"/>
      <c r="IH1166" s="28"/>
      <c r="II1166" s="28"/>
      <c r="IJ1166" s="28"/>
      <c r="IK1166" s="28"/>
      <c r="IL1166" s="28"/>
      <c r="IM1166" s="28"/>
      <c r="IN1166" s="28"/>
      <c r="IO1166" s="28"/>
      <c r="IP1166" s="28"/>
      <c r="IQ1166" s="28"/>
      <c r="IR1166" s="28"/>
    </row>
    <row r="1167" spans="2:252" x14ac:dyDescent="0.25">
      <c r="B1167" s="28"/>
      <c r="C1167" s="28"/>
      <c r="D1167" s="28"/>
      <c r="E1167" s="28"/>
      <c r="F1167" s="28"/>
      <c r="G1167" s="28"/>
      <c r="H1167" s="28"/>
      <c r="K1167" s="28"/>
      <c r="L1167" s="28"/>
      <c r="M1167" s="28"/>
      <c r="N1167" s="28"/>
      <c r="O1167" s="28"/>
      <c r="P1167" s="28"/>
      <c r="Q1167" s="28"/>
      <c r="R1167" s="28"/>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c r="DN1167" s="28"/>
      <c r="DO1167" s="28"/>
      <c r="DP1167" s="28"/>
      <c r="DQ1167" s="28"/>
      <c r="DR1167" s="28"/>
      <c r="DS1167" s="28"/>
      <c r="DT1167" s="28"/>
      <c r="DU1167" s="28"/>
      <c r="DV1167" s="28"/>
      <c r="DW1167" s="28"/>
      <c r="DX1167" s="28"/>
      <c r="DY1167" s="28"/>
      <c r="DZ1167" s="28"/>
      <c r="EA1167" s="28"/>
      <c r="EB1167" s="28"/>
      <c r="EC1167" s="28"/>
      <c r="ED1167" s="28"/>
      <c r="EE1167" s="28"/>
      <c r="EF1167" s="28"/>
      <c r="EG1167" s="28"/>
      <c r="EH1167" s="28"/>
      <c r="EI1167" s="28"/>
      <c r="EJ1167" s="28"/>
      <c r="EK1167" s="28"/>
      <c r="EL1167" s="28"/>
      <c r="EM1167" s="28"/>
      <c r="EN1167" s="28"/>
      <c r="EO1167" s="28"/>
      <c r="EP1167" s="28"/>
      <c r="EQ1167" s="28"/>
      <c r="ER1167" s="28"/>
      <c r="ES1167" s="28"/>
      <c r="ET1167" s="28"/>
      <c r="EU1167" s="28"/>
      <c r="EV1167" s="28"/>
      <c r="EW1167" s="28"/>
      <c r="EX1167" s="28"/>
      <c r="EY1167" s="28"/>
      <c r="EZ1167" s="28"/>
      <c r="FA1167" s="28"/>
      <c r="FB1167" s="28"/>
      <c r="FC1167" s="28"/>
      <c r="FD1167" s="28"/>
      <c r="FE1167" s="28"/>
      <c r="FF1167" s="28"/>
      <c r="FG1167" s="28"/>
      <c r="FH1167" s="28"/>
      <c r="FI1167" s="28"/>
      <c r="FJ1167" s="28"/>
      <c r="FK1167" s="28"/>
      <c r="FL1167" s="28"/>
      <c r="FM1167" s="28"/>
      <c r="FN1167" s="28"/>
      <c r="FO1167" s="28"/>
      <c r="FP1167" s="28"/>
      <c r="FQ1167" s="28"/>
      <c r="FR1167" s="28"/>
      <c r="FS1167" s="28"/>
      <c r="FT1167" s="28"/>
      <c r="FU1167" s="28"/>
      <c r="FV1167" s="28"/>
      <c r="FW1167" s="28"/>
      <c r="FX1167" s="28"/>
      <c r="FY1167" s="28"/>
      <c r="FZ1167" s="28"/>
      <c r="GA1167" s="28"/>
      <c r="GB1167" s="28"/>
      <c r="GC1167" s="28"/>
      <c r="GD1167" s="28"/>
      <c r="GE1167" s="28"/>
      <c r="GF1167" s="28"/>
      <c r="GG1167" s="28"/>
      <c r="GH1167" s="28"/>
      <c r="GI1167" s="28"/>
      <c r="GJ1167" s="28"/>
      <c r="GK1167" s="28"/>
      <c r="GL1167" s="28"/>
      <c r="GM1167" s="28"/>
      <c r="GN1167" s="28"/>
      <c r="GO1167" s="28"/>
      <c r="GP1167" s="28"/>
      <c r="GQ1167" s="28"/>
      <c r="GR1167" s="28"/>
      <c r="GS1167" s="28"/>
      <c r="GT1167" s="28"/>
      <c r="GU1167" s="28"/>
      <c r="GV1167" s="28"/>
      <c r="GW1167" s="28"/>
      <c r="GX1167" s="28"/>
      <c r="GY1167" s="28"/>
      <c r="GZ1167" s="28"/>
      <c r="HA1167" s="28"/>
      <c r="HB1167" s="28"/>
      <c r="HC1167" s="28"/>
      <c r="HD1167" s="28"/>
      <c r="HE1167" s="28"/>
      <c r="HF1167" s="28"/>
      <c r="HG1167" s="28"/>
      <c r="HH1167" s="28"/>
      <c r="HI1167" s="28"/>
      <c r="HJ1167" s="28"/>
      <c r="HK1167" s="28"/>
      <c r="HL1167" s="28"/>
      <c r="HM1167" s="28"/>
      <c r="HN1167" s="28"/>
      <c r="HO1167" s="28"/>
      <c r="HP1167" s="28"/>
      <c r="HQ1167" s="28"/>
      <c r="HR1167" s="28"/>
      <c r="HS1167" s="28"/>
      <c r="HT1167" s="28"/>
      <c r="HU1167" s="28"/>
      <c r="HV1167" s="28"/>
      <c r="HW1167" s="28"/>
      <c r="HX1167" s="28"/>
      <c r="HY1167" s="28"/>
      <c r="HZ1167" s="28"/>
      <c r="IA1167" s="28"/>
      <c r="IB1167" s="28"/>
      <c r="IC1167" s="28"/>
      <c r="ID1167" s="28"/>
      <c r="IE1167" s="28"/>
      <c r="IF1167" s="28"/>
      <c r="IG1167" s="28"/>
      <c r="IH1167" s="28"/>
      <c r="II1167" s="28"/>
      <c r="IJ1167" s="28"/>
      <c r="IK1167" s="28"/>
      <c r="IL1167" s="28"/>
      <c r="IM1167" s="28"/>
      <c r="IN1167" s="28"/>
      <c r="IO1167" s="28"/>
      <c r="IP1167" s="28"/>
      <c r="IQ1167" s="28"/>
      <c r="IR1167" s="28"/>
    </row>
    <row r="1168" spans="2:252" x14ac:dyDescent="0.25">
      <c r="B1168" s="28"/>
      <c r="C1168" s="28"/>
      <c r="D1168" s="28"/>
      <c r="E1168" s="28"/>
      <c r="F1168" s="28"/>
      <c r="G1168" s="28"/>
      <c r="H1168" s="28"/>
      <c r="K1168" s="28"/>
      <c r="L1168" s="28"/>
      <c r="M1168" s="28"/>
      <c r="N1168" s="28"/>
      <c r="O1168" s="28"/>
      <c r="P1168" s="28"/>
      <c r="Q1168" s="28"/>
      <c r="R1168" s="28"/>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c r="DN1168" s="28"/>
      <c r="DO1168" s="28"/>
      <c r="DP1168" s="28"/>
      <c r="DQ1168" s="28"/>
      <c r="DR1168" s="28"/>
      <c r="DS1168" s="28"/>
      <c r="DT1168" s="28"/>
      <c r="DU1168" s="28"/>
      <c r="DV1168" s="28"/>
      <c r="DW1168" s="28"/>
      <c r="DX1168" s="28"/>
      <c r="DY1168" s="28"/>
      <c r="DZ1168" s="28"/>
      <c r="EA1168" s="28"/>
      <c r="EB1168" s="28"/>
      <c r="EC1168" s="28"/>
      <c r="ED1168" s="28"/>
      <c r="EE1168" s="28"/>
      <c r="EF1168" s="28"/>
      <c r="EG1168" s="28"/>
      <c r="EH1168" s="28"/>
      <c r="EI1168" s="28"/>
      <c r="EJ1168" s="28"/>
      <c r="EK1168" s="28"/>
      <c r="EL1168" s="28"/>
      <c r="EM1168" s="28"/>
      <c r="EN1168" s="28"/>
      <c r="EO1168" s="28"/>
      <c r="EP1168" s="28"/>
      <c r="EQ1168" s="28"/>
      <c r="ER1168" s="28"/>
      <c r="ES1168" s="28"/>
      <c r="ET1168" s="28"/>
      <c r="EU1168" s="28"/>
      <c r="EV1168" s="28"/>
      <c r="EW1168" s="28"/>
      <c r="EX1168" s="28"/>
      <c r="EY1168" s="28"/>
      <c r="EZ1168" s="28"/>
      <c r="FA1168" s="28"/>
      <c r="FB1168" s="28"/>
      <c r="FC1168" s="28"/>
      <c r="FD1168" s="28"/>
      <c r="FE1168" s="28"/>
      <c r="FF1168" s="28"/>
      <c r="FG1168" s="28"/>
      <c r="FH1168" s="28"/>
      <c r="FI1168" s="28"/>
      <c r="FJ1168" s="28"/>
      <c r="FK1168" s="28"/>
      <c r="FL1168" s="28"/>
      <c r="FM1168" s="28"/>
      <c r="FN1168" s="28"/>
      <c r="FO1168" s="28"/>
      <c r="FP1168" s="28"/>
      <c r="FQ1168" s="28"/>
      <c r="FR1168" s="28"/>
      <c r="FS1168" s="28"/>
      <c r="FT1168" s="28"/>
      <c r="FU1168" s="28"/>
      <c r="FV1168" s="28"/>
      <c r="FW1168" s="28"/>
      <c r="FX1168" s="28"/>
      <c r="FY1168" s="28"/>
      <c r="FZ1168" s="28"/>
      <c r="GA1168" s="28"/>
      <c r="GB1168" s="28"/>
      <c r="GC1168" s="28"/>
      <c r="GD1168" s="28"/>
      <c r="GE1168" s="28"/>
      <c r="GF1168" s="28"/>
      <c r="GG1168" s="28"/>
      <c r="GH1168" s="28"/>
      <c r="GI1168" s="28"/>
      <c r="GJ1168" s="28"/>
      <c r="GK1168" s="28"/>
      <c r="GL1168" s="28"/>
      <c r="GM1168" s="28"/>
      <c r="GN1168" s="28"/>
      <c r="GO1168" s="28"/>
      <c r="GP1168" s="28"/>
      <c r="GQ1168" s="28"/>
      <c r="GR1168" s="28"/>
      <c r="GS1168" s="28"/>
      <c r="GT1168" s="28"/>
      <c r="GU1168" s="28"/>
      <c r="GV1168" s="28"/>
      <c r="GW1168" s="28"/>
      <c r="GX1168" s="28"/>
      <c r="GY1168" s="28"/>
      <c r="GZ1168" s="28"/>
      <c r="HA1168" s="28"/>
      <c r="HB1168" s="28"/>
      <c r="HC1168" s="28"/>
      <c r="HD1168" s="28"/>
      <c r="HE1168" s="28"/>
      <c r="HF1168" s="28"/>
      <c r="HG1168" s="28"/>
      <c r="HH1168" s="28"/>
      <c r="HI1168" s="28"/>
      <c r="HJ1168" s="28"/>
      <c r="HK1168" s="28"/>
      <c r="HL1168" s="28"/>
      <c r="HM1168" s="28"/>
      <c r="HN1168" s="28"/>
      <c r="HO1168" s="28"/>
      <c r="HP1168" s="28"/>
      <c r="HQ1168" s="28"/>
      <c r="HR1168" s="28"/>
      <c r="HS1168" s="28"/>
      <c r="HT1168" s="28"/>
      <c r="HU1168" s="28"/>
      <c r="HV1168" s="28"/>
      <c r="HW1168" s="28"/>
      <c r="HX1168" s="28"/>
      <c r="HY1168" s="28"/>
      <c r="HZ1168" s="28"/>
      <c r="IA1168" s="28"/>
      <c r="IB1168" s="28"/>
      <c r="IC1168" s="28"/>
      <c r="ID1168" s="28"/>
      <c r="IE1168" s="28"/>
      <c r="IF1168" s="28"/>
      <c r="IG1168" s="28"/>
      <c r="IH1168" s="28"/>
      <c r="II1168" s="28"/>
      <c r="IJ1168" s="28"/>
      <c r="IK1168" s="28"/>
      <c r="IL1168" s="28"/>
      <c r="IM1168" s="28"/>
      <c r="IN1168" s="28"/>
      <c r="IO1168" s="28"/>
      <c r="IP1168" s="28"/>
      <c r="IQ1168" s="28"/>
      <c r="IR1168" s="28"/>
    </row>
    <row r="1169" spans="2:252" x14ac:dyDescent="0.25">
      <c r="B1169" s="28"/>
      <c r="C1169" s="28"/>
      <c r="D1169" s="28"/>
      <c r="E1169" s="28"/>
      <c r="F1169" s="28"/>
      <c r="G1169" s="28"/>
      <c r="H1169" s="28"/>
      <c r="K1169" s="28"/>
      <c r="L1169" s="28"/>
      <c r="M1169" s="28"/>
      <c r="N1169" s="28"/>
      <c r="O1169" s="28"/>
      <c r="P1169" s="28"/>
      <c r="Q1169" s="28"/>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c r="DN1169" s="28"/>
      <c r="DO1169" s="28"/>
      <c r="DP1169" s="28"/>
      <c r="DQ1169" s="28"/>
      <c r="DR1169" s="28"/>
      <c r="DS1169" s="28"/>
      <c r="DT1169" s="28"/>
      <c r="DU1169" s="28"/>
      <c r="DV1169" s="28"/>
      <c r="DW1169" s="28"/>
      <c r="DX1169" s="28"/>
      <c r="DY1169" s="28"/>
      <c r="DZ1169" s="28"/>
      <c r="EA1169" s="28"/>
      <c r="EB1169" s="28"/>
      <c r="EC1169" s="28"/>
      <c r="ED1169" s="28"/>
      <c r="EE1169" s="28"/>
      <c r="EF1169" s="28"/>
      <c r="EG1169" s="28"/>
      <c r="EH1169" s="28"/>
      <c r="EI1169" s="28"/>
      <c r="EJ1169" s="28"/>
      <c r="EK1169" s="28"/>
      <c r="EL1169" s="28"/>
      <c r="EM1169" s="28"/>
      <c r="EN1169" s="28"/>
      <c r="EO1169" s="28"/>
      <c r="EP1169" s="28"/>
      <c r="EQ1169" s="28"/>
      <c r="ER1169" s="28"/>
      <c r="ES1169" s="28"/>
      <c r="ET1169" s="28"/>
      <c r="EU1169" s="28"/>
      <c r="EV1169" s="28"/>
      <c r="EW1169" s="28"/>
      <c r="EX1169" s="28"/>
      <c r="EY1169" s="28"/>
      <c r="EZ1169" s="28"/>
      <c r="FA1169" s="28"/>
      <c r="FB1169" s="28"/>
      <c r="FC1169" s="28"/>
      <c r="FD1169" s="28"/>
      <c r="FE1169" s="28"/>
      <c r="FF1169" s="28"/>
      <c r="FG1169" s="28"/>
      <c r="FH1169" s="28"/>
      <c r="FI1169" s="28"/>
      <c r="FJ1169" s="28"/>
      <c r="FK1169" s="28"/>
      <c r="FL1169" s="28"/>
      <c r="FM1169" s="28"/>
      <c r="FN1169" s="28"/>
      <c r="FO1169" s="28"/>
      <c r="FP1169" s="28"/>
      <c r="FQ1169" s="28"/>
      <c r="FR1169" s="28"/>
      <c r="FS1169" s="28"/>
      <c r="FT1169" s="28"/>
      <c r="FU1169" s="28"/>
      <c r="FV1169" s="28"/>
      <c r="FW1169" s="28"/>
      <c r="FX1169" s="28"/>
      <c r="FY1169" s="28"/>
      <c r="FZ1169" s="28"/>
      <c r="GA1169" s="28"/>
      <c r="GB1169" s="28"/>
      <c r="GC1169" s="28"/>
      <c r="GD1169" s="28"/>
      <c r="GE1169" s="28"/>
      <c r="GF1169" s="28"/>
      <c r="GG1169" s="28"/>
      <c r="GH1169" s="28"/>
      <c r="GI1169" s="28"/>
      <c r="GJ1169" s="28"/>
      <c r="GK1169" s="28"/>
      <c r="GL1169" s="28"/>
      <c r="GM1169" s="28"/>
      <c r="GN1169" s="28"/>
      <c r="GO1169" s="28"/>
      <c r="GP1169" s="28"/>
      <c r="GQ1169" s="28"/>
      <c r="GR1169" s="28"/>
      <c r="GS1169" s="28"/>
      <c r="GT1169" s="28"/>
      <c r="GU1169" s="28"/>
      <c r="GV1169" s="28"/>
      <c r="GW1169" s="28"/>
      <c r="GX1169" s="28"/>
      <c r="GY1169" s="28"/>
      <c r="GZ1169" s="28"/>
      <c r="HA1169" s="28"/>
      <c r="HB1169" s="28"/>
      <c r="HC1169" s="28"/>
      <c r="HD1169" s="28"/>
      <c r="HE1169" s="28"/>
      <c r="HF1169" s="28"/>
      <c r="HG1169" s="28"/>
      <c r="HH1169" s="28"/>
      <c r="HI1169" s="28"/>
      <c r="HJ1169" s="28"/>
      <c r="HK1169" s="28"/>
      <c r="HL1169" s="28"/>
      <c r="HM1169" s="28"/>
      <c r="HN1169" s="28"/>
      <c r="HO1169" s="28"/>
      <c r="HP1169" s="28"/>
      <c r="HQ1169" s="28"/>
      <c r="HR1169" s="28"/>
      <c r="HS1169" s="28"/>
      <c r="HT1169" s="28"/>
      <c r="HU1169" s="28"/>
      <c r="HV1169" s="28"/>
      <c r="HW1169" s="28"/>
      <c r="HX1169" s="28"/>
      <c r="HY1169" s="28"/>
      <c r="HZ1169" s="28"/>
      <c r="IA1169" s="28"/>
      <c r="IB1169" s="28"/>
      <c r="IC1169" s="28"/>
      <c r="ID1169" s="28"/>
      <c r="IE1169" s="28"/>
      <c r="IF1169" s="28"/>
      <c r="IG1169" s="28"/>
      <c r="IH1169" s="28"/>
      <c r="II1169" s="28"/>
      <c r="IJ1169" s="28"/>
      <c r="IK1169" s="28"/>
      <c r="IL1169" s="28"/>
      <c r="IM1169" s="28"/>
      <c r="IN1169" s="28"/>
      <c r="IO1169" s="28"/>
      <c r="IP1169" s="28"/>
      <c r="IQ1169" s="28"/>
      <c r="IR1169" s="28"/>
    </row>
    <row r="1170" spans="2:252" x14ac:dyDescent="0.25">
      <c r="B1170" s="28"/>
      <c r="C1170" s="28"/>
      <c r="D1170" s="28"/>
      <c r="E1170" s="28"/>
      <c r="F1170" s="28"/>
      <c r="G1170" s="28"/>
      <c r="H1170" s="28"/>
      <c r="K1170" s="28"/>
      <c r="L1170" s="28"/>
      <c r="M1170" s="28"/>
      <c r="N1170" s="28"/>
      <c r="O1170" s="28"/>
      <c r="P1170" s="28"/>
      <c r="Q1170" s="28"/>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c r="DN1170" s="28"/>
      <c r="DO1170" s="28"/>
      <c r="DP1170" s="28"/>
      <c r="DQ1170" s="28"/>
      <c r="DR1170" s="28"/>
      <c r="DS1170" s="28"/>
      <c r="DT1170" s="28"/>
      <c r="DU1170" s="28"/>
      <c r="DV1170" s="28"/>
      <c r="DW1170" s="28"/>
      <c r="DX1170" s="28"/>
      <c r="DY1170" s="28"/>
      <c r="DZ1170" s="28"/>
      <c r="EA1170" s="28"/>
      <c r="EB1170" s="28"/>
      <c r="EC1170" s="28"/>
      <c r="ED1170" s="28"/>
      <c r="EE1170" s="28"/>
      <c r="EF1170" s="28"/>
      <c r="EG1170" s="28"/>
      <c r="EH1170" s="28"/>
      <c r="EI1170" s="28"/>
      <c r="EJ1170" s="28"/>
      <c r="EK1170" s="28"/>
      <c r="EL1170" s="28"/>
      <c r="EM1170" s="28"/>
      <c r="EN1170" s="28"/>
      <c r="EO1170" s="28"/>
      <c r="EP1170" s="28"/>
      <c r="EQ1170" s="28"/>
      <c r="ER1170" s="28"/>
      <c r="ES1170" s="28"/>
      <c r="ET1170" s="28"/>
      <c r="EU1170" s="28"/>
      <c r="EV1170" s="28"/>
      <c r="EW1170" s="28"/>
      <c r="EX1170" s="28"/>
      <c r="EY1170" s="28"/>
      <c r="EZ1170" s="28"/>
      <c r="FA1170" s="28"/>
      <c r="FB1170" s="28"/>
      <c r="FC1170" s="28"/>
      <c r="FD1170" s="28"/>
      <c r="FE1170" s="28"/>
      <c r="FF1170" s="28"/>
      <c r="FG1170" s="28"/>
      <c r="FH1170" s="28"/>
      <c r="FI1170" s="28"/>
      <c r="FJ1170" s="28"/>
      <c r="FK1170" s="28"/>
      <c r="FL1170" s="28"/>
      <c r="FM1170" s="28"/>
      <c r="FN1170" s="28"/>
      <c r="FO1170" s="28"/>
      <c r="FP1170" s="28"/>
      <c r="FQ1170" s="28"/>
      <c r="FR1170" s="28"/>
      <c r="FS1170" s="28"/>
      <c r="FT1170" s="28"/>
      <c r="FU1170" s="28"/>
      <c r="FV1170" s="28"/>
      <c r="FW1170" s="28"/>
      <c r="FX1170" s="28"/>
      <c r="FY1170" s="28"/>
      <c r="FZ1170" s="28"/>
      <c r="GA1170" s="28"/>
      <c r="GB1170" s="28"/>
      <c r="GC1170" s="28"/>
      <c r="GD1170" s="28"/>
      <c r="GE1170" s="28"/>
      <c r="GF1170" s="28"/>
      <c r="GG1170" s="28"/>
      <c r="GH1170" s="28"/>
      <c r="GI1170" s="28"/>
      <c r="GJ1170" s="28"/>
      <c r="GK1170" s="28"/>
      <c r="GL1170" s="28"/>
      <c r="GM1170" s="28"/>
      <c r="GN1170" s="28"/>
      <c r="GO1170" s="28"/>
      <c r="GP1170" s="28"/>
      <c r="GQ1170" s="28"/>
      <c r="GR1170" s="28"/>
      <c r="GS1170" s="28"/>
      <c r="GT1170" s="28"/>
      <c r="GU1170" s="28"/>
      <c r="GV1170" s="28"/>
      <c r="GW1170" s="28"/>
      <c r="GX1170" s="28"/>
      <c r="GY1170" s="28"/>
      <c r="GZ1170" s="28"/>
      <c r="HA1170" s="28"/>
      <c r="HB1170" s="28"/>
      <c r="HC1170" s="28"/>
      <c r="HD1170" s="28"/>
      <c r="HE1170" s="28"/>
      <c r="HF1170" s="28"/>
      <c r="HG1170" s="28"/>
      <c r="HH1170" s="28"/>
      <c r="HI1170" s="28"/>
      <c r="HJ1170" s="28"/>
      <c r="HK1170" s="28"/>
      <c r="HL1170" s="28"/>
      <c r="HM1170" s="28"/>
      <c r="HN1170" s="28"/>
      <c r="HO1170" s="28"/>
      <c r="HP1170" s="28"/>
      <c r="HQ1170" s="28"/>
      <c r="HR1170" s="28"/>
      <c r="HS1170" s="28"/>
      <c r="HT1170" s="28"/>
      <c r="HU1170" s="28"/>
      <c r="HV1170" s="28"/>
      <c r="HW1170" s="28"/>
      <c r="HX1170" s="28"/>
      <c r="HY1170" s="28"/>
      <c r="HZ1170" s="28"/>
      <c r="IA1170" s="28"/>
      <c r="IB1170" s="28"/>
      <c r="IC1170" s="28"/>
      <c r="ID1170" s="28"/>
      <c r="IE1170" s="28"/>
      <c r="IF1170" s="28"/>
      <c r="IG1170" s="28"/>
      <c r="IH1170" s="28"/>
      <c r="II1170" s="28"/>
      <c r="IJ1170" s="28"/>
      <c r="IK1170" s="28"/>
      <c r="IL1170" s="28"/>
      <c r="IM1170" s="28"/>
      <c r="IN1170" s="28"/>
      <c r="IO1170" s="28"/>
      <c r="IP1170" s="28"/>
      <c r="IQ1170" s="28"/>
      <c r="IR1170" s="28"/>
    </row>
    <row r="1171" spans="2:252" x14ac:dyDescent="0.25">
      <c r="B1171" s="28"/>
      <c r="C1171" s="28"/>
      <c r="D1171" s="28"/>
      <c r="E1171" s="28"/>
      <c r="F1171" s="28"/>
      <c r="G1171" s="28"/>
      <c r="H1171" s="28"/>
      <c r="K1171" s="28"/>
      <c r="L1171" s="28"/>
      <c r="M1171" s="28"/>
      <c r="N1171" s="28"/>
      <c r="O1171" s="28"/>
      <c r="P1171" s="28"/>
      <c r="Q1171" s="28"/>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c r="DN1171" s="28"/>
      <c r="DO1171" s="28"/>
      <c r="DP1171" s="28"/>
      <c r="DQ1171" s="28"/>
      <c r="DR1171" s="28"/>
      <c r="DS1171" s="28"/>
      <c r="DT1171" s="28"/>
      <c r="DU1171" s="28"/>
      <c r="DV1171" s="28"/>
      <c r="DW1171" s="28"/>
      <c r="DX1171" s="28"/>
      <c r="DY1171" s="28"/>
      <c r="DZ1171" s="28"/>
      <c r="EA1171" s="28"/>
      <c r="EB1171" s="28"/>
      <c r="EC1171" s="28"/>
      <c r="ED1171" s="28"/>
      <c r="EE1171" s="28"/>
      <c r="EF1171" s="28"/>
      <c r="EG1171" s="28"/>
      <c r="EH1171" s="28"/>
      <c r="EI1171" s="28"/>
      <c r="EJ1171" s="28"/>
      <c r="EK1171" s="28"/>
      <c r="EL1171" s="28"/>
      <c r="EM1171" s="28"/>
      <c r="EN1171" s="28"/>
      <c r="EO1171" s="28"/>
      <c r="EP1171" s="28"/>
      <c r="EQ1171" s="28"/>
      <c r="ER1171" s="28"/>
      <c r="ES1171" s="28"/>
      <c r="ET1171" s="28"/>
      <c r="EU1171" s="28"/>
      <c r="EV1171" s="28"/>
      <c r="EW1171" s="28"/>
      <c r="EX1171" s="28"/>
      <c r="EY1171" s="28"/>
      <c r="EZ1171" s="28"/>
      <c r="FA1171" s="28"/>
      <c r="FB1171" s="28"/>
      <c r="FC1171" s="28"/>
      <c r="FD1171" s="28"/>
      <c r="FE1171" s="28"/>
      <c r="FF1171" s="28"/>
      <c r="FG1171" s="28"/>
      <c r="FH1171" s="28"/>
      <c r="FI1171" s="28"/>
      <c r="FJ1171" s="28"/>
      <c r="FK1171" s="28"/>
      <c r="FL1171" s="28"/>
      <c r="FM1171" s="28"/>
      <c r="FN1171" s="28"/>
      <c r="FO1171" s="28"/>
      <c r="FP1171" s="28"/>
      <c r="FQ1171" s="28"/>
      <c r="FR1171" s="28"/>
      <c r="FS1171" s="28"/>
      <c r="FT1171" s="28"/>
      <c r="FU1171" s="28"/>
      <c r="FV1171" s="28"/>
      <c r="FW1171" s="28"/>
      <c r="FX1171" s="28"/>
      <c r="FY1171" s="28"/>
      <c r="FZ1171" s="28"/>
      <c r="GA1171" s="28"/>
      <c r="GB1171" s="28"/>
      <c r="GC1171" s="28"/>
      <c r="GD1171" s="28"/>
      <c r="GE1171" s="28"/>
      <c r="GF1171" s="28"/>
      <c r="GG1171" s="28"/>
      <c r="GH1171" s="28"/>
      <c r="GI1171" s="28"/>
      <c r="GJ1171" s="28"/>
      <c r="GK1171" s="28"/>
      <c r="GL1171" s="28"/>
      <c r="GM1171" s="28"/>
      <c r="GN1171" s="28"/>
      <c r="GO1171" s="28"/>
      <c r="GP1171" s="28"/>
      <c r="GQ1171" s="28"/>
      <c r="GR1171" s="28"/>
      <c r="GS1171" s="28"/>
      <c r="GT1171" s="28"/>
      <c r="GU1171" s="28"/>
      <c r="GV1171" s="28"/>
      <c r="GW1171" s="28"/>
      <c r="GX1171" s="28"/>
      <c r="GY1171" s="28"/>
      <c r="GZ1171" s="28"/>
      <c r="HA1171" s="28"/>
      <c r="HB1171" s="28"/>
      <c r="HC1171" s="28"/>
      <c r="HD1171" s="28"/>
      <c r="HE1171" s="28"/>
      <c r="HF1171" s="28"/>
      <c r="HG1171" s="28"/>
      <c r="HH1171" s="28"/>
      <c r="HI1171" s="28"/>
      <c r="HJ1171" s="28"/>
      <c r="HK1171" s="28"/>
      <c r="HL1171" s="28"/>
      <c r="HM1171" s="28"/>
      <c r="HN1171" s="28"/>
      <c r="HO1171" s="28"/>
      <c r="HP1171" s="28"/>
      <c r="HQ1171" s="28"/>
      <c r="HR1171" s="28"/>
      <c r="HS1171" s="28"/>
      <c r="HT1171" s="28"/>
      <c r="HU1171" s="28"/>
      <c r="HV1171" s="28"/>
      <c r="HW1171" s="28"/>
      <c r="HX1171" s="28"/>
      <c r="HY1171" s="28"/>
      <c r="HZ1171" s="28"/>
      <c r="IA1171" s="28"/>
      <c r="IB1171" s="28"/>
      <c r="IC1171" s="28"/>
      <c r="ID1171" s="28"/>
      <c r="IE1171" s="28"/>
      <c r="IF1171" s="28"/>
      <c r="IG1171" s="28"/>
      <c r="IH1171" s="28"/>
      <c r="II1171" s="28"/>
      <c r="IJ1171" s="28"/>
      <c r="IK1171" s="28"/>
      <c r="IL1171" s="28"/>
      <c r="IM1171" s="28"/>
      <c r="IN1171" s="28"/>
      <c r="IO1171" s="28"/>
      <c r="IP1171" s="28"/>
      <c r="IQ1171" s="28"/>
      <c r="IR1171" s="28"/>
    </row>
    <row r="1172" spans="2:252" x14ac:dyDescent="0.25">
      <c r="B1172" s="28"/>
      <c r="C1172" s="28"/>
      <c r="D1172" s="28"/>
      <c r="E1172" s="28"/>
      <c r="F1172" s="28"/>
      <c r="G1172" s="28"/>
      <c r="H1172" s="28"/>
      <c r="K1172" s="28"/>
      <c r="L1172" s="28"/>
      <c r="M1172" s="28"/>
      <c r="N1172" s="28"/>
      <c r="O1172" s="28"/>
      <c r="P1172" s="28"/>
      <c r="Q1172" s="28"/>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c r="DN1172" s="28"/>
      <c r="DO1172" s="28"/>
      <c r="DP1172" s="28"/>
      <c r="DQ1172" s="28"/>
      <c r="DR1172" s="28"/>
      <c r="DS1172" s="28"/>
      <c r="DT1172" s="28"/>
      <c r="DU1172" s="28"/>
      <c r="DV1172" s="28"/>
      <c r="DW1172" s="28"/>
      <c r="DX1172" s="28"/>
      <c r="DY1172" s="28"/>
      <c r="DZ1172" s="28"/>
      <c r="EA1172" s="28"/>
      <c r="EB1172" s="28"/>
      <c r="EC1172" s="28"/>
      <c r="ED1172" s="28"/>
      <c r="EE1172" s="28"/>
      <c r="EF1172" s="28"/>
      <c r="EG1172" s="28"/>
      <c r="EH1172" s="28"/>
      <c r="EI1172" s="28"/>
      <c r="EJ1172" s="28"/>
      <c r="EK1172" s="28"/>
      <c r="EL1172" s="28"/>
      <c r="EM1172" s="28"/>
      <c r="EN1172" s="28"/>
      <c r="EO1172" s="28"/>
      <c r="EP1172" s="28"/>
      <c r="EQ1172" s="28"/>
      <c r="ER1172" s="28"/>
      <c r="ES1172" s="28"/>
      <c r="ET1172" s="28"/>
      <c r="EU1172" s="28"/>
      <c r="EV1172" s="28"/>
      <c r="EW1172" s="28"/>
      <c r="EX1172" s="28"/>
      <c r="EY1172" s="28"/>
      <c r="EZ1172" s="28"/>
      <c r="FA1172" s="28"/>
      <c r="FB1172" s="28"/>
      <c r="FC1172" s="28"/>
      <c r="FD1172" s="28"/>
      <c r="FE1172" s="28"/>
      <c r="FF1172" s="28"/>
      <c r="FG1172" s="28"/>
      <c r="FH1172" s="28"/>
      <c r="FI1172" s="28"/>
      <c r="FJ1172" s="28"/>
      <c r="FK1172" s="28"/>
      <c r="FL1172" s="28"/>
      <c r="FM1172" s="28"/>
      <c r="FN1172" s="28"/>
      <c r="FO1172" s="28"/>
      <c r="FP1172" s="28"/>
      <c r="FQ1172" s="28"/>
      <c r="FR1172" s="28"/>
      <c r="FS1172" s="28"/>
      <c r="FT1172" s="28"/>
      <c r="FU1172" s="28"/>
      <c r="FV1172" s="28"/>
      <c r="FW1172" s="28"/>
      <c r="FX1172" s="28"/>
      <c r="FY1172" s="28"/>
      <c r="FZ1172" s="28"/>
      <c r="GA1172" s="28"/>
      <c r="GB1172" s="28"/>
      <c r="GC1172" s="28"/>
      <c r="GD1172" s="28"/>
      <c r="GE1172" s="28"/>
      <c r="GF1172" s="28"/>
      <c r="GG1172" s="28"/>
      <c r="GH1172" s="28"/>
      <c r="GI1172" s="28"/>
      <c r="GJ1172" s="28"/>
      <c r="GK1172" s="28"/>
      <c r="GL1172" s="28"/>
      <c r="GM1172" s="28"/>
      <c r="GN1172" s="28"/>
      <c r="GO1172" s="28"/>
      <c r="GP1172" s="28"/>
      <c r="GQ1172" s="28"/>
      <c r="GR1172" s="28"/>
      <c r="GS1172" s="28"/>
      <c r="GT1172" s="28"/>
      <c r="GU1172" s="28"/>
      <c r="GV1172" s="28"/>
      <c r="GW1172" s="28"/>
      <c r="GX1172" s="28"/>
      <c r="GY1172" s="28"/>
      <c r="GZ1172" s="28"/>
      <c r="HA1172" s="28"/>
      <c r="HB1172" s="28"/>
      <c r="HC1172" s="28"/>
      <c r="HD1172" s="28"/>
      <c r="HE1172" s="28"/>
      <c r="HF1172" s="28"/>
      <c r="HG1172" s="28"/>
      <c r="HH1172" s="28"/>
      <c r="HI1172" s="28"/>
      <c r="HJ1172" s="28"/>
      <c r="HK1172" s="28"/>
      <c r="HL1172" s="28"/>
      <c r="HM1172" s="28"/>
      <c r="HN1172" s="28"/>
      <c r="HO1172" s="28"/>
      <c r="HP1172" s="28"/>
      <c r="HQ1172" s="28"/>
      <c r="HR1172" s="28"/>
      <c r="HS1172" s="28"/>
      <c r="HT1172" s="28"/>
      <c r="HU1172" s="28"/>
      <c r="HV1172" s="28"/>
      <c r="HW1172" s="28"/>
      <c r="HX1172" s="28"/>
      <c r="HY1172" s="28"/>
      <c r="HZ1172" s="28"/>
      <c r="IA1172" s="28"/>
      <c r="IB1172" s="28"/>
      <c r="IC1172" s="28"/>
      <c r="ID1172" s="28"/>
      <c r="IE1172" s="28"/>
      <c r="IF1172" s="28"/>
      <c r="IG1172" s="28"/>
      <c r="IH1172" s="28"/>
      <c r="II1172" s="28"/>
      <c r="IJ1172" s="28"/>
      <c r="IK1172" s="28"/>
      <c r="IL1172" s="28"/>
      <c r="IM1172" s="28"/>
      <c r="IN1172" s="28"/>
      <c r="IO1172" s="28"/>
      <c r="IP1172" s="28"/>
      <c r="IQ1172" s="28"/>
      <c r="IR1172" s="28"/>
    </row>
    <row r="1173" spans="2:252" x14ac:dyDescent="0.25">
      <c r="B1173" s="28"/>
      <c r="C1173" s="28"/>
      <c r="D1173" s="28"/>
      <c r="E1173" s="28"/>
      <c r="F1173" s="28"/>
      <c r="G1173" s="28"/>
      <c r="H1173" s="28"/>
      <c r="K1173" s="28"/>
      <c r="L1173" s="28"/>
      <c r="M1173" s="28"/>
      <c r="N1173" s="28"/>
      <c r="O1173" s="28"/>
      <c r="P1173" s="28"/>
      <c r="Q1173" s="28"/>
      <c r="R1173" s="28"/>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c r="DN1173" s="28"/>
      <c r="DO1173" s="28"/>
      <c r="DP1173" s="28"/>
      <c r="DQ1173" s="28"/>
      <c r="DR1173" s="28"/>
      <c r="DS1173" s="28"/>
      <c r="DT1173" s="28"/>
      <c r="DU1173" s="28"/>
      <c r="DV1173" s="28"/>
      <c r="DW1173" s="28"/>
      <c r="DX1173" s="28"/>
      <c r="DY1173" s="28"/>
      <c r="DZ1173" s="28"/>
      <c r="EA1173" s="28"/>
      <c r="EB1173" s="28"/>
      <c r="EC1173" s="28"/>
      <c r="ED1173" s="28"/>
      <c r="EE1173" s="28"/>
      <c r="EF1173" s="28"/>
      <c r="EG1173" s="28"/>
      <c r="EH1173" s="28"/>
      <c r="EI1173" s="28"/>
      <c r="EJ1173" s="28"/>
      <c r="EK1173" s="28"/>
      <c r="EL1173" s="28"/>
      <c r="EM1173" s="28"/>
      <c r="EN1173" s="28"/>
      <c r="EO1173" s="28"/>
      <c r="EP1173" s="28"/>
      <c r="EQ1173" s="28"/>
      <c r="ER1173" s="28"/>
      <c r="ES1173" s="28"/>
      <c r="ET1173" s="28"/>
      <c r="EU1173" s="28"/>
      <c r="EV1173" s="28"/>
      <c r="EW1173" s="28"/>
      <c r="EX1173" s="28"/>
      <c r="EY1173" s="28"/>
      <c r="EZ1173" s="28"/>
      <c r="FA1173" s="28"/>
      <c r="FB1173" s="28"/>
      <c r="FC1173" s="28"/>
      <c r="FD1173" s="28"/>
      <c r="FE1173" s="28"/>
      <c r="FF1173" s="28"/>
      <c r="FG1173" s="28"/>
      <c r="FH1173" s="28"/>
      <c r="FI1173" s="28"/>
      <c r="FJ1173" s="28"/>
      <c r="FK1173" s="28"/>
      <c r="FL1173" s="28"/>
      <c r="FM1173" s="28"/>
      <c r="FN1173" s="28"/>
      <c r="FO1173" s="28"/>
      <c r="FP1173" s="28"/>
      <c r="FQ1173" s="28"/>
      <c r="FR1173" s="28"/>
      <c r="FS1173" s="28"/>
      <c r="FT1173" s="28"/>
      <c r="FU1173" s="28"/>
      <c r="FV1173" s="28"/>
      <c r="FW1173" s="28"/>
      <c r="FX1173" s="28"/>
      <c r="FY1173" s="28"/>
      <c r="FZ1173" s="28"/>
      <c r="GA1173" s="28"/>
      <c r="GB1173" s="28"/>
      <c r="GC1173" s="28"/>
      <c r="GD1173" s="28"/>
      <c r="GE1173" s="28"/>
      <c r="GF1173" s="28"/>
      <c r="GG1173" s="28"/>
      <c r="GH1173" s="28"/>
      <c r="GI1173" s="28"/>
      <c r="GJ1173" s="28"/>
      <c r="GK1173" s="28"/>
      <c r="GL1173" s="28"/>
      <c r="GM1173" s="28"/>
      <c r="GN1173" s="28"/>
      <c r="GO1173" s="28"/>
      <c r="GP1173" s="28"/>
      <c r="GQ1173" s="28"/>
      <c r="GR1173" s="28"/>
      <c r="GS1173" s="28"/>
      <c r="GT1173" s="28"/>
      <c r="GU1173" s="28"/>
      <c r="GV1173" s="28"/>
      <c r="GW1173" s="28"/>
      <c r="GX1173" s="28"/>
      <c r="GY1173" s="28"/>
      <c r="GZ1173" s="28"/>
      <c r="HA1173" s="28"/>
      <c r="HB1173" s="28"/>
      <c r="HC1173" s="28"/>
      <c r="HD1173" s="28"/>
      <c r="HE1173" s="28"/>
      <c r="HF1173" s="28"/>
      <c r="HG1173" s="28"/>
      <c r="HH1173" s="28"/>
      <c r="HI1173" s="28"/>
      <c r="HJ1173" s="28"/>
      <c r="HK1173" s="28"/>
      <c r="HL1173" s="28"/>
      <c r="HM1173" s="28"/>
      <c r="HN1173" s="28"/>
      <c r="HO1173" s="28"/>
      <c r="HP1173" s="28"/>
      <c r="HQ1173" s="28"/>
      <c r="HR1173" s="28"/>
      <c r="HS1173" s="28"/>
      <c r="HT1173" s="28"/>
      <c r="HU1173" s="28"/>
      <c r="HV1173" s="28"/>
      <c r="HW1173" s="28"/>
      <c r="HX1173" s="28"/>
      <c r="HY1173" s="28"/>
      <c r="HZ1173" s="28"/>
      <c r="IA1173" s="28"/>
      <c r="IB1173" s="28"/>
      <c r="IC1173" s="28"/>
      <c r="ID1173" s="28"/>
      <c r="IE1173" s="28"/>
      <c r="IF1173" s="28"/>
      <c r="IG1173" s="28"/>
      <c r="IH1173" s="28"/>
      <c r="II1173" s="28"/>
      <c r="IJ1173" s="28"/>
      <c r="IK1173" s="28"/>
      <c r="IL1173" s="28"/>
      <c r="IM1173" s="28"/>
      <c r="IN1173" s="28"/>
      <c r="IO1173" s="28"/>
      <c r="IP1173" s="28"/>
      <c r="IQ1173" s="28"/>
      <c r="IR1173" s="28"/>
    </row>
    <row r="1174" spans="2:252" x14ac:dyDescent="0.25">
      <c r="B1174" s="28"/>
      <c r="C1174" s="28"/>
      <c r="D1174" s="28"/>
      <c r="E1174" s="28"/>
      <c r="F1174" s="28"/>
      <c r="G1174" s="28"/>
      <c r="H1174" s="28"/>
      <c r="K1174" s="28"/>
      <c r="L1174" s="28"/>
      <c r="M1174" s="28"/>
      <c r="N1174" s="28"/>
      <c r="O1174" s="28"/>
      <c r="P1174" s="28"/>
      <c r="Q1174" s="28"/>
      <c r="R1174" s="28"/>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c r="DN1174" s="28"/>
      <c r="DO1174" s="28"/>
      <c r="DP1174" s="28"/>
      <c r="DQ1174" s="28"/>
      <c r="DR1174" s="28"/>
      <c r="DS1174" s="28"/>
      <c r="DT1174" s="28"/>
      <c r="DU1174" s="28"/>
      <c r="DV1174" s="28"/>
      <c r="DW1174" s="28"/>
      <c r="DX1174" s="28"/>
      <c r="DY1174" s="28"/>
      <c r="DZ1174" s="28"/>
      <c r="EA1174" s="28"/>
      <c r="EB1174" s="28"/>
      <c r="EC1174" s="28"/>
      <c r="ED1174" s="28"/>
      <c r="EE1174" s="28"/>
      <c r="EF1174" s="28"/>
      <c r="EG1174" s="28"/>
      <c r="EH1174" s="28"/>
      <c r="EI1174" s="28"/>
      <c r="EJ1174" s="28"/>
      <c r="EK1174" s="28"/>
      <c r="EL1174" s="28"/>
      <c r="EM1174" s="28"/>
      <c r="EN1174" s="28"/>
      <c r="EO1174" s="28"/>
      <c r="EP1174" s="28"/>
      <c r="EQ1174" s="28"/>
      <c r="ER1174" s="28"/>
      <c r="ES1174" s="28"/>
      <c r="ET1174" s="28"/>
      <c r="EU1174" s="28"/>
      <c r="EV1174" s="28"/>
      <c r="EW1174" s="28"/>
      <c r="EX1174" s="28"/>
      <c r="EY1174" s="28"/>
      <c r="EZ1174" s="28"/>
      <c r="FA1174" s="28"/>
      <c r="FB1174" s="28"/>
      <c r="FC1174" s="28"/>
      <c r="FD1174" s="28"/>
      <c r="FE1174" s="28"/>
      <c r="FF1174" s="28"/>
      <c r="FG1174" s="28"/>
      <c r="FH1174" s="28"/>
      <c r="FI1174" s="28"/>
      <c r="FJ1174" s="28"/>
      <c r="FK1174" s="28"/>
      <c r="FL1174" s="28"/>
      <c r="FM1174" s="28"/>
      <c r="FN1174" s="28"/>
      <c r="FO1174" s="28"/>
      <c r="FP1174" s="28"/>
      <c r="FQ1174" s="28"/>
      <c r="FR1174" s="28"/>
      <c r="FS1174" s="28"/>
      <c r="FT1174" s="28"/>
      <c r="FU1174" s="28"/>
      <c r="FV1174" s="28"/>
      <c r="FW1174" s="28"/>
      <c r="FX1174" s="28"/>
      <c r="FY1174" s="28"/>
      <c r="FZ1174" s="28"/>
      <c r="GA1174" s="28"/>
      <c r="GB1174" s="28"/>
      <c r="GC1174" s="28"/>
      <c r="GD1174" s="28"/>
      <c r="GE1174" s="28"/>
      <c r="GF1174" s="28"/>
      <c r="GG1174" s="28"/>
      <c r="GH1174" s="28"/>
      <c r="GI1174" s="28"/>
      <c r="GJ1174" s="28"/>
      <c r="GK1174" s="28"/>
      <c r="GL1174" s="28"/>
      <c r="GM1174" s="28"/>
      <c r="GN1174" s="28"/>
      <c r="GO1174" s="28"/>
      <c r="GP1174" s="28"/>
      <c r="GQ1174" s="28"/>
      <c r="GR1174" s="28"/>
      <c r="GS1174" s="28"/>
      <c r="GT1174" s="28"/>
      <c r="GU1174" s="28"/>
      <c r="GV1174" s="28"/>
      <c r="GW1174" s="28"/>
      <c r="GX1174" s="28"/>
      <c r="GY1174" s="28"/>
      <c r="GZ1174" s="28"/>
      <c r="HA1174" s="28"/>
      <c r="HB1174" s="28"/>
      <c r="HC1174" s="28"/>
      <c r="HD1174" s="28"/>
      <c r="HE1174" s="28"/>
      <c r="HF1174" s="28"/>
      <c r="HG1174" s="28"/>
      <c r="HH1174" s="28"/>
      <c r="HI1174" s="28"/>
      <c r="HJ1174" s="28"/>
      <c r="HK1174" s="28"/>
      <c r="HL1174" s="28"/>
      <c r="HM1174" s="28"/>
      <c r="HN1174" s="28"/>
      <c r="HO1174" s="28"/>
      <c r="HP1174" s="28"/>
      <c r="HQ1174" s="28"/>
      <c r="HR1174" s="28"/>
      <c r="HS1174" s="28"/>
      <c r="HT1174" s="28"/>
      <c r="HU1174" s="28"/>
      <c r="HV1174" s="28"/>
      <c r="HW1174" s="28"/>
      <c r="HX1174" s="28"/>
      <c r="HY1174" s="28"/>
      <c r="HZ1174" s="28"/>
      <c r="IA1174" s="28"/>
      <c r="IB1174" s="28"/>
      <c r="IC1174" s="28"/>
      <c r="ID1174" s="28"/>
      <c r="IE1174" s="28"/>
      <c r="IF1174" s="28"/>
      <c r="IG1174" s="28"/>
      <c r="IH1174" s="28"/>
      <c r="II1174" s="28"/>
      <c r="IJ1174" s="28"/>
      <c r="IK1174" s="28"/>
      <c r="IL1174" s="28"/>
      <c r="IM1174" s="28"/>
      <c r="IN1174" s="28"/>
      <c r="IO1174" s="28"/>
      <c r="IP1174" s="28"/>
      <c r="IQ1174" s="28"/>
      <c r="IR1174" s="28"/>
    </row>
    <row r="1175" spans="2:252" x14ac:dyDescent="0.25">
      <c r="B1175" s="28"/>
      <c r="C1175" s="28"/>
      <c r="D1175" s="28"/>
      <c r="E1175" s="28"/>
      <c r="F1175" s="28"/>
      <c r="G1175" s="28"/>
      <c r="H1175" s="28"/>
      <c r="K1175" s="28"/>
      <c r="L1175" s="28"/>
      <c r="M1175" s="28"/>
      <c r="N1175" s="28"/>
      <c r="O1175" s="28"/>
      <c r="P1175" s="28"/>
      <c r="Q1175" s="28"/>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c r="DN1175" s="28"/>
      <c r="DO1175" s="28"/>
      <c r="DP1175" s="28"/>
      <c r="DQ1175" s="28"/>
      <c r="DR1175" s="28"/>
      <c r="DS1175" s="28"/>
      <c r="DT1175" s="28"/>
      <c r="DU1175" s="28"/>
      <c r="DV1175" s="28"/>
      <c r="DW1175" s="28"/>
      <c r="DX1175" s="28"/>
      <c r="DY1175" s="28"/>
      <c r="DZ1175" s="28"/>
      <c r="EA1175" s="28"/>
      <c r="EB1175" s="28"/>
      <c r="EC1175" s="28"/>
      <c r="ED1175" s="28"/>
      <c r="EE1175" s="28"/>
      <c r="EF1175" s="28"/>
      <c r="EG1175" s="28"/>
      <c r="EH1175" s="28"/>
      <c r="EI1175" s="28"/>
      <c r="EJ1175" s="28"/>
      <c r="EK1175" s="28"/>
      <c r="EL1175" s="28"/>
      <c r="EM1175" s="28"/>
      <c r="EN1175" s="28"/>
      <c r="EO1175" s="28"/>
      <c r="EP1175" s="28"/>
      <c r="EQ1175" s="28"/>
      <c r="ER1175" s="28"/>
      <c r="ES1175" s="28"/>
      <c r="ET1175" s="28"/>
      <c r="EU1175" s="28"/>
      <c r="EV1175" s="28"/>
      <c r="EW1175" s="28"/>
      <c r="EX1175" s="28"/>
      <c r="EY1175" s="28"/>
      <c r="EZ1175" s="28"/>
      <c r="FA1175" s="28"/>
      <c r="FB1175" s="28"/>
      <c r="FC1175" s="28"/>
      <c r="FD1175" s="28"/>
      <c r="FE1175" s="28"/>
      <c r="FF1175" s="28"/>
      <c r="FG1175" s="28"/>
      <c r="FH1175" s="28"/>
      <c r="FI1175" s="28"/>
      <c r="FJ1175" s="28"/>
      <c r="FK1175" s="28"/>
      <c r="FL1175" s="28"/>
      <c r="FM1175" s="28"/>
      <c r="FN1175" s="28"/>
      <c r="FO1175" s="28"/>
      <c r="FP1175" s="28"/>
      <c r="FQ1175" s="28"/>
      <c r="FR1175" s="28"/>
      <c r="FS1175" s="28"/>
      <c r="FT1175" s="28"/>
      <c r="FU1175" s="28"/>
      <c r="FV1175" s="28"/>
      <c r="FW1175" s="28"/>
      <c r="FX1175" s="28"/>
      <c r="FY1175" s="28"/>
      <c r="FZ1175" s="28"/>
      <c r="GA1175" s="28"/>
      <c r="GB1175" s="28"/>
      <c r="GC1175" s="28"/>
      <c r="GD1175" s="28"/>
      <c r="GE1175" s="28"/>
      <c r="GF1175" s="28"/>
      <c r="GG1175" s="28"/>
      <c r="GH1175" s="28"/>
      <c r="GI1175" s="28"/>
      <c r="GJ1175" s="28"/>
      <c r="GK1175" s="28"/>
      <c r="GL1175" s="28"/>
      <c r="GM1175" s="28"/>
      <c r="GN1175" s="28"/>
      <c r="GO1175" s="28"/>
      <c r="GP1175" s="28"/>
      <c r="GQ1175" s="28"/>
      <c r="GR1175" s="28"/>
      <c r="GS1175" s="28"/>
      <c r="GT1175" s="28"/>
      <c r="GU1175" s="28"/>
      <c r="GV1175" s="28"/>
      <c r="GW1175" s="28"/>
      <c r="GX1175" s="28"/>
      <c r="GY1175" s="28"/>
      <c r="GZ1175" s="28"/>
      <c r="HA1175" s="28"/>
      <c r="HB1175" s="28"/>
      <c r="HC1175" s="28"/>
      <c r="HD1175" s="28"/>
      <c r="HE1175" s="28"/>
      <c r="HF1175" s="28"/>
      <c r="HG1175" s="28"/>
      <c r="HH1175" s="28"/>
      <c r="HI1175" s="28"/>
      <c r="HJ1175" s="28"/>
      <c r="HK1175" s="28"/>
      <c r="HL1175" s="28"/>
      <c r="HM1175" s="28"/>
      <c r="HN1175" s="28"/>
      <c r="HO1175" s="28"/>
      <c r="HP1175" s="28"/>
      <c r="HQ1175" s="28"/>
      <c r="HR1175" s="28"/>
      <c r="HS1175" s="28"/>
      <c r="HT1175" s="28"/>
      <c r="HU1175" s="28"/>
      <c r="HV1175" s="28"/>
      <c r="HW1175" s="28"/>
      <c r="HX1175" s="28"/>
      <c r="HY1175" s="28"/>
      <c r="HZ1175" s="28"/>
      <c r="IA1175" s="28"/>
      <c r="IB1175" s="28"/>
      <c r="IC1175" s="28"/>
      <c r="ID1175" s="28"/>
      <c r="IE1175" s="28"/>
      <c r="IF1175" s="28"/>
      <c r="IG1175" s="28"/>
      <c r="IH1175" s="28"/>
      <c r="II1175" s="28"/>
      <c r="IJ1175" s="28"/>
      <c r="IK1175" s="28"/>
      <c r="IL1175" s="28"/>
      <c r="IM1175" s="28"/>
      <c r="IN1175" s="28"/>
      <c r="IO1175" s="28"/>
      <c r="IP1175" s="28"/>
      <c r="IQ1175" s="28"/>
      <c r="IR1175" s="28"/>
    </row>
    <row r="1176" spans="2:252" x14ac:dyDescent="0.25">
      <c r="B1176" s="28"/>
      <c r="C1176" s="28"/>
      <c r="D1176" s="28"/>
      <c r="E1176" s="28"/>
      <c r="F1176" s="28"/>
      <c r="G1176" s="28"/>
      <c r="H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c r="DN1176" s="28"/>
      <c r="DO1176" s="28"/>
      <c r="DP1176" s="28"/>
      <c r="DQ1176" s="28"/>
      <c r="DR1176" s="28"/>
      <c r="DS1176" s="28"/>
      <c r="DT1176" s="28"/>
      <c r="DU1176" s="28"/>
      <c r="DV1176" s="28"/>
      <c r="DW1176" s="28"/>
      <c r="DX1176" s="28"/>
      <c r="DY1176" s="28"/>
      <c r="DZ1176" s="28"/>
      <c r="EA1176" s="28"/>
      <c r="EB1176" s="28"/>
      <c r="EC1176" s="28"/>
      <c r="ED1176" s="28"/>
      <c r="EE1176" s="28"/>
      <c r="EF1176" s="28"/>
      <c r="EG1176" s="28"/>
      <c r="EH1176" s="28"/>
      <c r="EI1176" s="28"/>
      <c r="EJ1176" s="28"/>
      <c r="EK1176" s="28"/>
      <c r="EL1176" s="28"/>
      <c r="EM1176" s="28"/>
      <c r="EN1176" s="28"/>
      <c r="EO1176" s="28"/>
      <c r="EP1176" s="28"/>
      <c r="EQ1176" s="28"/>
      <c r="ER1176" s="28"/>
      <c r="ES1176" s="28"/>
      <c r="ET1176" s="28"/>
      <c r="EU1176" s="28"/>
      <c r="EV1176" s="28"/>
      <c r="EW1176" s="28"/>
      <c r="EX1176" s="28"/>
      <c r="EY1176" s="28"/>
      <c r="EZ1176" s="28"/>
      <c r="FA1176" s="28"/>
      <c r="FB1176" s="28"/>
      <c r="FC1176" s="28"/>
      <c r="FD1176" s="28"/>
      <c r="FE1176" s="28"/>
      <c r="FF1176" s="28"/>
      <c r="FG1176" s="28"/>
      <c r="FH1176" s="28"/>
      <c r="FI1176" s="28"/>
      <c r="FJ1176" s="28"/>
      <c r="FK1176" s="28"/>
      <c r="FL1176" s="28"/>
      <c r="FM1176" s="28"/>
      <c r="FN1176" s="28"/>
      <c r="FO1176" s="28"/>
      <c r="FP1176" s="28"/>
      <c r="FQ1176" s="28"/>
      <c r="FR1176" s="28"/>
      <c r="FS1176" s="28"/>
      <c r="FT1176" s="28"/>
      <c r="FU1176" s="28"/>
      <c r="FV1176" s="28"/>
      <c r="FW1176" s="28"/>
      <c r="FX1176" s="28"/>
      <c r="FY1176" s="28"/>
      <c r="FZ1176" s="28"/>
      <c r="GA1176" s="28"/>
      <c r="GB1176" s="28"/>
      <c r="GC1176" s="28"/>
      <c r="GD1176" s="28"/>
      <c r="GE1176" s="28"/>
      <c r="GF1176" s="28"/>
      <c r="GG1176" s="28"/>
      <c r="GH1176" s="28"/>
      <c r="GI1176" s="28"/>
      <c r="GJ1176" s="28"/>
      <c r="GK1176" s="28"/>
      <c r="GL1176" s="28"/>
      <c r="GM1176" s="28"/>
      <c r="GN1176" s="28"/>
      <c r="GO1176" s="28"/>
      <c r="GP1176" s="28"/>
      <c r="GQ1176" s="28"/>
      <c r="GR1176" s="28"/>
      <c r="GS1176" s="28"/>
      <c r="GT1176" s="28"/>
      <c r="GU1176" s="28"/>
      <c r="GV1176" s="28"/>
      <c r="GW1176" s="28"/>
      <c r="GX1176" s="28"/>
      <c r="GY1176" s="28"/>
      <c r="GZ1176" s="28"/>
      <c r="HA1176" s="28"/>
      <c r="HB1176" s="28"/>
      <c r="HC1176" s="28"/>
      <c r="HD1176" s="28"/>
      <c r="HE1176" s="28"/>
      <c r="HF1176" s="28"/>
      <c r="HG1176" s="28"/>
      <c r="HH1176" s="28"/>
      <c r="HI1176" s="28"/>
      <c r="HJ1176" s="28"/>
      <c r="HK1176" s="28"/>
      <c r="HL1176" s="28"/>
      <c r="HM1176" s="28"/>
      <c r="HN1176" s="28"/>
      <c r="HO1176" s="28"/>
      <c r="HP1176" s="28"/>
      <c r="HQ1176" s="28"/>
      <c r="HR1176" s="28"/>
      <c r="HS1176" s="28"/>
      <c r="HT1176" s="28"/>
      <c r="HU1176" s="28"/>
      <c r="HV1176" s="28"/>
      <c r="HW1176" s="28"/>
      <c r="HX1176" s="28"/>
      <c r="HY1176" s="28"/>
      <c r="HZ1176" s="28"/>
      <c r="IA1176" s="28"/>
      <c r="IB1176" s="28"/>
      <c r="IC1176" s="28"/>
      <c r="ID1176" s="28"/>
      <c r="IE1176" s="28"/>
      <c r="IF1176" s="28"/>
      <c r="IG1176" s="28"/>
      <c r="IH1176" s="28"/>
      <c r="II1176" s="28"/>
      <c r="IJ1176" s="28"/>
      <c r="IK1176" s="28"/>
      <c r="IL1176" s="28"/>
      <c r="IM1176" s="28"/>
      <c r="IN1176" s="28"/>
      <c r="IO1176" s="28"/>
      <c r="IP1176" s="28"/>
      <c r="IQ1176" s="28"/>
      <c r="IR1176" s="28"/>
    </row>
    <row r="1177" spans="2:252" x14ac:dyDescent="0.25">
      <c r="B1177" s="28"/>
      <c r="C1177" s="28"/>
      <c r="D1177" s="28"/>
      <c r="E1177" s="28"/>
      <c r="F1177" s="28"/>
      <c r="G1177" s="28"/>
      <c r="H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c r="DN1177" s="28"/>
      <c r="DO1177" s="28"/>
      <c r="DP1177" s="28"/>
      <c r="DQ1177" s="28"/>
      <c r="DR1177" s="28"/>
      <c r="DS1177" s="28"/>
      <c r="DT1177" s="28"/>
      <c r="DU1177" s="28"/>
      <c r="DV1177" s="28"/>
      <c r="DW1177" s="28"/>
      <c r="DX1177" s="28"/>
      <c r="DY1177" s="28"/>
      <c r="DZ1177" s="28"/>
      <c r="EA1177" s="28"/>
      <c r="EB1177" s="28"/>
      <c r="EC1177" s="28"/>
      <c r="ED1177" s="28"/>
      <c r="EE1177" s="28"/>
      <c r="EF1177" s="28"/>
      <c r="EG1177" s="28"/>
      <c r="EH1177" s="28"/>
      <c r="EI1177" s="28"/>
      <c r="EJ1177" s="28"/>
      <c r="EK1177" s="28"/>
      <c r="EL1177" s="28"/>
      <c r="EM1177" s="28"/>
      <c r="EN1177" s="28"/>
      <c r="EO1177" s="28"/>
      <c r="EP1177" s="28"/>
      <c r="EQ1177" s="28"/>
      <c r="ER1177" s="28"/>
      <c r="ES1177" s="28"/>
      <c r="ET1177" s="28"/>
      <c r="EU1177" s="28"/>
      <c r="EV1177" s="28"/>
      <c r="EW1177" s="28"/>
      <c r="EX1177" s="28"/>
      <c r="EY1177" s="28"/>
      <c r="EZ1177" s="28"/>
      <c r="FA1177" s="28"/>
      <c r="FB1177" s="28"/>
      <c r="FC1177" s="28"/>
      <c r="FD1177" s="28"/>
      <c r="FE1177" s="28"/>
      <c r="FF1177" s="28"/>
      <c r="FG1177" s="28"/>
      <c r="FH1177" s="28"/>
      <c r="FI1177" s="28"/>
      <c r="FJ1177" s="28"/>
      <c r="FK1177" s="28"/>
      <c r="FL1177" s="28"/>
      <c r="FM1177" s="28"/>
      <c r="FN1177" s="28"/>
      <c r="FO1177" s="28"/>
      <c r="FP1177" s="28"/>
      <c r="FQ1177" s="28"/>
      <c r="FR1177" s="28"/>
      <c r="FS1177" s="28"/>
      <c r="FT1177" s="28"/>
      <c r="FU1177" s="28"/>
      <c r="FV1177" s="28"/>
      <c r="FW1177" s="28"/>
      <c r="FX1177" s="28"/>
      <c r="FY1177" s="28"/>
      <c r="FZ1177" s="28"/>
      <c r="GA1177" s="28"/>
      <c r="GB1177" s="28"/>
      <c r="GC1177" s="28"/>
      <c r="GD1177" s="28"/>
      <c r="GE1177" s="28"/>
      <c r="GF1177" s="28"/>
      <c r="GG1177" s="28"/>
      <c r="GH1177" s="28"/>
      <c r="GI1177" s="28"/>
      <c r="GJ1177" s="28"/>
      <c r="GK1177" s="28"/>
      <c r="GL1177" s="28"/>
      <c r="GM1177" s="28"/>
      <c r="GN1177" s="28"/>
      <c r="GO1177" s="28"/>
      <c r="GP1177" s="28"/>
      <c r="GQ1177" s="28"/>
      <c r="GR1177" s="28"/>
      <c r="GS1177" s="28"/>
      <c r="GT1177" s="28"/>
      <c r="GU1177" s="28"/>
      <c r="GV1177" s="28"/>
      <c r="GW1177" s="28"/>
      <c r="GX1177" s="28"/>
      <c r="GY1177" s="28"/>
      <c r="GZ1177" s="28"/>
      <c r="HA1177" s="28"/>
      <c r="HB1177" s="28"/>
      <c r="HC1177" s="28"/>
      <c r="HD1177" s="28"/>
      <c r="HE1177" s="28"/>
      <c r="HF1177" s="28"/>
      <c r="HG1177" s="28"/>
      <c r="HH1177" s="28"/>
      <c r="HI1177" s="28"/>
      <c r="HJ1177" s="28"/>
      <c r="HK1177" s="28"/>
      <c r="HL1177" s="28"/>
      <c r="HM1177" s="28"/>
      <c r="HN1177" s="28"/>
      <c r="HO1177" s="28"/>
      <c r="HP1177" s="28"/>
      <c r="HQ1177" s="28"/>
      <c r="HR1177" s="28"/>
      <c r="HS1177" s="28"/>
      <c r="HT1177" s="28"/>
      <c r="HU1177" s="28"/>
      <c r="HV1177" s="28"/>
      <c r="HW1177" s="28"/>
      <c r="HX1177" s="28"/>
      <c r="HY1177" s="28"/>
      <c r="HZ1177" s="28"/>
      <c r="IA1177" s="28"/>
      <c r="IB1177" s="28"/>
      <c r="IC1177" s="28"/>
      <c r="ID1177" s="28"/>
      <c r="IE1177" s="28"/>
      <c r="IF1177" s="28"/>
      <c r="IG1177" s="28"/>
      <c r="IH1177" s="28"/>
      <c r="II1177" s="28"/>
      <c r="IJ1177" s="28"/>
      <c r="IK1177" s="28"/>
      <c r="IL1177" s="28"/>
      <c r="IM1177" s="28"/>
      <c r="IN1177" s="28"/>
      <c r="IO1177" s="28"/>
      <c r="IP1177" s="28"/>
      <c r="IQ1177" s="28"/>
      <c r="IR1177" s="28"/>
    </row>
    <row r="1178" spans="2:252" x14ac:dyDescent="0.25">
      <c r="B1178" s="28"/>
      <c r="C1178" s="28"/>
      <c r="D1178" s="28"/>
      <c r="E1178" s="28"/>
      <c r="F1178" s="28"/>
      <c r="G1178" s="28"/>
      <c r="H1178" s="28"/>
      <c r="K1178" s="28"/>
      <c r="L1178" s="28"/>
      <c r="M1178" s="28"/>
      <c r="N1178" s="28"/>
      <c r="O1178" s="28"/>
      <c r="P1178" s="28"/>
      <c r="Q1178" s="28"/>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c r="DN1178" s="28"/>
      <c r="DO1178" s="28"/>
      <c r="DP1178" s="28"/>
      <c r="DQ1178" s="28"/>
      <c r="DR1178" s="28"/>
      <c r="DS1178" s="28"/>
      <c r="DT1178" s="28"/>
      <c r="DU1178" s="28"/>
      <c r="DV1178" s="28"/>
      <c r="DW1178" s="28"/>
      <c r="DX1178" s="28"/>
      <c r="DY1178" s="28"/>
      <c r="DZ1178" s="28"/>
      <c r="EA1178" s="28"/>
      <c r="EB1178" s="28"/>
      <c r="EC1178" s="28"/>
      <c r="ED1178" s="28"/>
      <c r="EE1178" s="28"/>
      <c r="EF1178" s="28"/>
      <c r="EG1178" s="28"/>
      <c r="EH1178" s="28"/>
      <c r="EI1178" s="28"/>
      <c r="EJ1178" s="28"/>
      <c r="EK1178" s="28"/>
      <c r="EL1178" s="28"/>
      <c r="EM1178" s="28"/>
      <c r="EN1178" s="28"/>
      <c r="EO1178" s="28"/>
      <c r="EP1178" s="28"/>
      <c r="EQ1178" s="28"/>
      <c r="ER1178" s="28"/>
      <c r="ES1178" s="28"/>
      <c r="ET1178" s="28"/>
      <c r="EU1178" s="28"/>
      <c r="EV1178" s="28"/>
      <c r="EW1178" s="28"/>
      <c r="EX1178" s="28"/>
      <c r="EY1178" s="28"/>
      <c r="EZ1178" s="28"/>
      <c r="FA1178" s="28"/>
      <c r="FB1178" s="28"/>
      <c r="FC1178" s="28"/>
      <c r="FD1178" s="28"/>
      <c r="FE1178" s="28"/>
      <c r="FF1178" s="28"/>
      <c r="FG1178" s="28"/>
      <c r="FH1178" s="28"/>
      <c r="FI1178" s="28"/>
      <c r="FJ1178" s="28"/>
      <c r="FK1178" s="28"/>
      <c r="FL1178" s="28"/>
      <c r="FM1178" s="28"/>
      <c r="FN1178" s="28"/>
      <c r="FO1178" s="28"/>
      <c r="FP1178" s="28"/>
      <c r="FQ1178" s="28"/>
      <c r="FR1178" s="28"/>
      <c r="FS1178" s="28"/>
      <c r="FT1178" s="28"/>
      <c r="FU1178" s="28"/>
      <c r="FV1178" s="28"/>
      <c r="FW1178" s="28"/>
      <c r="FX1178" s="28"/>
      <c r="FY1178" s="28"/>
      <c r="FZ1178" s="28"/>
      <c r="GA1178" s="28"/>
      <c r="GB1178" s="28"/>
      <c r="GC1178" s="28"/>
      <c r="GD1178" s="28"/>
      <c r="GE1178" s="28"/>
      <c r="GF1178" s="28"/>
      <c r="GG1178" s="28"/>
      <c r="GH1178" s="28"/>
      <c r="GI1178" s="28"/>
      <c r="GJ1178" s="28"/>
      <c r="GK1178" s="28"/>
      <c r="GL1178" s="28"/>
      <c r="GM1178" s="28"/>
      <c r="GN1178" s="28"/>
      <c r="GO1178" s="28"/>
      <c r="GP1178" s="28"/>
      <c r="GQ1178" s="28"/>
      <c r="GR1178" s="28"/>
      <c r="GS1178" s="28"/>
      <c r="GT1178" s="28"/>
      <c r="GU1178" s="28"/>
      <c r="GV1178" s="28"/>
      <c r="GW1178" s="28"/>
      <c r="GX1178" s="28"/>
      <c r="GY1178" s="28"/>
      <c r="GZ1178" s="28"/>
      <c r="HA1178" s="28"/>
      <c r="HB1178" s="28"/>
      <c r="HC1178" s="28"/>
      <c r="HD1178" s="28"/>
      <c r="HE1178" s="28"/>
      <c r="HF1178" s="28"/>
      <c r="HG1178" s="28"/>
      <c r="HH1178" s="28"/>
      <c r="HI1178" s="28"/>
      <c r="HJ1178" s="28"/>
      <c r="HK1178" s="28"/>
      <c r="HL1178" s="28"/>
      <c r="HM1178" s="28"/>
      <c r="HN1178" s="28"/>
      <c r="HO1178" s="28"/>
      <c r="HP1178" s="28"/>
      <c r="HQ1178" s="28"/>
      <c r="HR1178" s="28"/>
      <c r="HS1178" s="28"/>
      <c r="HT1178" s="28"/>
      <c r="HU1178" s="28"/>
      <c r="HV1178" s="28"/>
      <c r="HW1178" s="28"/>
      <c r="HX1178" s="28"/>
      <c r="HY1178" s="28"/>
      <c r="HZ1178" s="28"/>
      <c r="IA1178" s="28"/>
      <c r="IB1178" s="28"/>
      <c r="IC1178" s="28"/>
      <c r="ID1178" s="28"/>
      <c r="IE1178" s="28"/>
      <c r="IF1178" s="28"/>
      <c r="IG1178" s="28"/>
      <c r="IH1178" s="28"/>
      <c r="II1178" s="28"/>
      <c r="IJ1178" s="28"/>
      <c r="IK1178" s="28"/>
      <c r="IL1178" s="28"/>
      <c r="IM1178" s="28"/>
      <c r="IN1178" s="28"/>
      <c r="IO1178" s="28"/>
      <c r="IP1178" s="28"/>
      <c r="IQ1178" s="28"/>
      <c r="IR1178" s="28"/>
    </row>
    <row r="1179" spans="2:252" x14ac:dyDescent="0.25">
      <c r="B1179" s="28"/>
      <c r="C1179" s="28"/>
      <c r="D1179" s="28"/>
      <c r="E1179" s="28"/>
      <c r="F1179" s="28"/>
      <c r="G1179" s="28"/>
      <c r="H1179" s="28"/>
      <c r="K1179" s="28"/>
      <c r="L1179" s="28"/>
      <c r="M1179" s="28"/>
      <c r="N1179" s="28"/>
      <c r="O1179" s="28"/>
      <c r="P1179" s="28"/>
      <c r="Q1179" s="28"/>
      <c r="R1179" s="28"/>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c r="DN1179" s="28"/>
      <c r="DO1179" s="28"/>
      <c r="DP1179" s="28"/>
      <c r="DQ1179" s="28"/>
      <c r="DR1179" s="28"/>
      <c r="DS1179" s="28"/>
      <c r="DT1179" s="28"/>
      <c r="DU1179" s="28"/>
      <c r="DV1179" s="28"/>
      <c r="DW1179" s="28"/>
      <c r="DX1179" s="28"/>
      <c r="DY1179" s="28"/>
      <c r="DZ1179" s="28"/>
      <c r="EA1179" s="28"/>
      <c r="EB1179" s="28"/>
      <c r="EC1179" s="28"/>
      <c r="ED1179" s="28"/>
      <c r="EE1179" s="28"/>
      <c r="EF1179" s="28"/>
      <c r="EG1179" s="28"/>
      <c r="EH1179" s="28"/>
      <c r="EI1179" s="28"/>
      <c r="EJ1179" s="28"/>
      <c r="EK1179" s="28"/>
      <c r="EL1179" s="28"/>
      <c r="EM1179" s="28"/>
      <c r="EN1179" s="28"/>
      <c r="EO1179" s="28"/>
      <c r="EP1179" s="28"/>
      <c r="EQ1179" s="28"/>
      <c r="ER1179" s="28"/>
      <c r="ES1179" s="28"/>
      <c r="ET1179" s="28"/>
      <c r="EU1179" s="28"/>
      <c r="EV1179" s="28"/>
      <c r="EW1179" s="28"/>
      <c r="EX1179" s="28"/>
      <c r="EY1179" s="28"/>
      <c r="EZ1179" s="28"/>
      <c r="FA1179" s="28"/>
      <c r="FB1179" s="28"/>
      <c r="FC1179" s="28"/>
      <c r="FD1179" s="28"/>
      <c r="FE1179" s="28"/>
      <c r="FF1179" s="28"/>
      <c r="FG1179" s="28"/>
      <c r="FH1179" s="28"/>
      <c r="FI1179" s="28"/>
      <c r="FJ1179" s="28"/>
      <c r="FK1179" s="28"/>
      <c r="FL1179" s="28"/>
      <c r="FM1179" s="28"/>
      <c r="FN1179" s="28"/>
      <c r="FO1179" s="28"/>
      <c r="FP1179" s="28"/>
      <c r="FQ1179" s="28"/>
      <c r="FR1179" s="28"/>
      <c r="FS1179" s="28"/>
      <c r="FT1179" s="28"/>
      <c r="FU1179" s="28"/>
      <c r="FV1179" s="28"/>
      <c r="FW1179" s="28"/>
      <c r="FX1179" s="28"/>
      <c r="FY1179" s="28"/>
      <c r="FZ1179" s="28"/>
      <c r="GA1179" s="28"/>
      <c r="GB1179" s="28"/>
      <c r="GC1179" s="28"/>
      <c r="GD1179" s="28"/>
      <c r="GE1179" s="28"/>
      <c r="GF1179" s="28"/>
      <c r="GG1179" s="28"/>
      <c r="GH1179" s="28"/>
      <c r="GI1179" s="28"/>
      <c r="GJ1179" s="28"/>
      <c r="GK1179" s="28"/>
      <c r="GL1179" s="28"/>
      <c r="GM1179" s="28"/>
      <c r="GN1179" s="28"/>
      <c r="GO1179" s="28"/>
      <c r="GP1179" s="28"/>
      <c r="GQ1179" s="28"/>
      <c r="GR1179" s="28"/>
      <c r="GS1179" s="28"/>
      <c r="GT1179" s="28"/>
      <c r="GU1179" s="28"/>
      <c r="GV1179" s="28"/>
      <c r="GW1179" s="28"/>
      <c r="GX1179" s="28"/>
      <c r="GY1179" s="28"/>
      <c r="GZ1179" s="28"/>
      <c r="HA1179" s="28"/>
      <c r="HB1179" s="28"/>
      <c r="HC1179" s="28"/>
      <c r="HD1179" s="28"/>
      <c r="HE1179" s="28"/>
      <c r="HF1179" s="28"/>
      <c r="HG1179" s="28"/>
      <c r="HH1179" s="28"/>
      <c r="HI1179" s="28"/>
      <c r="HJ1179" s="28"/>
      <c r="HK1179" s="28"/>
      <c r="HL1179" s="28"/>
      <c r="HM1179" s="28"/>
      <c r="HN1179" s="28"/>
      <c r="HO1179" s="28"/>
      <c r="HP1179" s="28"/>
      <c r="HQ1179" s="28"/>
      <c r="HR1179" s="28"/>
      <c r="HS1179" s="28"/>
      <c r="HT1179" s="28"/>
      <c r="HU1179" s="28"/>
      <c r="HV1179" s="28"/>
      <c r="HW1179" s="28"/>
      <c r="HX1179" s="28"/>
      <c r="HY1179" s="28"/>
      <c r="HZ1179" s="28"/>
      <c r="IA1179" s="28"/>
      <c r="IB1179" s="28"/>
      <c r="IC1179" s="28"/>
      <c r="ID1179" s="28"/>
      <c r="IE1179" s="28"/>
      <c r="IF1179" s="28"/>
      <c r="IG1179" s="28"/>
      <c r="IH1179" s="28"/>
      <c r="II1179" s="28"/>
      <c r="IJ1179" s="28"/>
      <c r="IK1179" s="28"/>
      <c r="IL1179" s="28"/>
      <c r="IM1179" s="28"/>
      <c r="IN1179" s="28"/>
      <c r="IO1179" s="28"/>
      <c r="IP1179" s="28"/>
      <c r="IQ1179" s="28"/>
      <c r="IR1179" s="28"/>
    </row>
    <row r="1180" spans="2:252" x14ac:dyDescent="0.25">
      <c r="B1180" s="28"/>
      <c r="C1180" s="28"/>
      <c r="D1180" s="28"/>
      <c r="E1180" s="28"/>
      <c r="F1180" s="28"/>
      <c r="G1180" s="28"/>
      <c r="H1180" s="28"/>
      <c r="K1180" s="28"/>
      <c r="L1180" s="28"/>
      <c r="M1180" s="28"/>
      <c r="N1180" s="28"/>
      <c r="O1180" s="28"/>
      <c r="P1180" s="28"/>
      <c r="Q1180" s="28"/>
      <c r="R1180" s="28"/>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c r="DN1180" s="28"/>
      <c r="DO1180" s="28"/>
      <c r="DP1180" s="28"/>
      <c r="DQ1180" s="28"/>
      <c r="DR1180" s="28"/>
      <c r="DS1180" s="28"/>
      <c r="DT1180" s="28"/>
      <c r="DU1180" s="28"/>
      <c r="DV1180" s="28"/>
      <c r="DW1180" s="28"/>
      <c r="DX1180" s="28"/>
      <c r="DY1180" s="28"/>
      <c r="DZ1180" s="28"/>
      <c r="EA1180" s="28"/>
      <c r="EB1180" s="28"/>
      <c r="EC1180" s="28"/>
      <c r="ED1180" s="28"/>
      <c r="EE1180" s="28"/>
      <c r="EF1180" s="28"/>
      <c r="EG1180" s="28"/>
      <c r="EH1180" s="28"/>
      <c r="EI1180" s="28"/>
      <c r="EJ1180" s="28"/>
      <c r="EK1180" s="28"/>
      <c r="EL1180" s="28"/>
      <c r="EM1180" s="28"/>
      <c r="EN1180" s="28"/>
      <c r="EO1180" s="28"/>
      <c r="EP1180" s="28"/>
      <c r="EQ1180" s="28"/>
      <c r="ER1180" s="28"/>
      <c r="ES1180" s="28"/>
      <c r="ET1180" s="28"/>
      <c r="EU1180" s="28"/>
      <c r="EV1180" s="28"/>
      <c r="EW1180" s="28"/>
      <c r="EX1180" s="28"/>
      <c r="EY1180" s="28"/>
      <c r="EZ1180" s="28"/>
      <c r="FA1180" s="28"/>
      <c r="FB1180" s="28"/>
      <c r="FC1180" s="28"/>
      <c r="FD1180" s="28"/>
      <c r="FE1180" s="28"/>
      <c r="FF1180" s="28"/>
      <c r="FG1180" s="28"/>
      <c r="FH1180" s="28"/>
      <c r="FI1180" s="28"/>
      <c r="FJ1180" s="28"/>
      <c r="FK1180" s="28"/>
      <c r="FL1180" s="28"/>
      <c r="FM1180" s="28"/>
      <c r="FN1180" s="28"/>
      <c r="FO1180" s="28"/>
      <c r="FP1180" s="28"/>
      <c r="FQ1180" s="28"/>
      <c r="FR1180" s="28"/>
      <c r="FS1180" s="28"/>
      <c r="FT1180" s="28"/>
      <c r="FU1180" s="28"/>
      <c r="FV1180" s="28"/>
      <c r="FW1180" s="28"/>
      <c r="FX1180" s="28"/>
      <c r="FY1180" s="28"/>
      <c r="FZ1180" s="28"/>
      <c r="GA1180" s="28"/>
      <c r="GB1180" s="28"/>
      <c r="GC1180" s="28"/>
      <c r="GD1180" s="28"/>
      <c r="GE1180" s="28"/>
      <c r="GF1180" s="28"/>
      <c r="GG1180" s="28"/>
      <c r="GH1180" s="28"/>
      <c r="GI1180" s="28"/>
      <c r="GJ1180" s="28"/>
      <c r="GK1180" s="28"/>
      <c r="GL1180" s="28"/>
      <c r="GM1180" s="28"/>
      <c r="GN1180" s="28"/>
      <c r="GO1180" s="28"/>
      <c r="GP1180" s="28"/>
      <c r="GQ1180" s="28"/>
      <c r="GR1180" s="28"/>
      <c r="GS1180" s="28"/>
      <c r="GT1180" s="28"/>
      <c r="GU1180" s="28"/>
      <c r="GV1180" s="28"/>
      <c r="GW1180" s="28"/>
      <c r="GX1180" s="28"/>
      <c r="GY1180" s="28"/>
      <c r="GZ1180" s="28"/>
      <c r="HA1180" s="28"/>
      <c r="HB1180" s="28"/>
      <c r="HC1180" s="28"/>
      <c r="HD1180" s="28"/>
      <c r="HE1180" s="28"/>
      <c r="HF1180" s="28"/>
      <c r="HG1180" s="28"/>
      <c r="HH1180" s="28"/>
      <c r="HI1180" s="28"/>
      <c r="HJ1180" s="28"/>
      <c r="HK1180" s="28"/>
      <c r="HL1180" s="28"/>
      <c r="HM1180" s="28"/>
      <c r="HN1180" s="28"/>
      <c r="HO1180" s="28"/>
      <c r="HP1180" s="28"/>
      <c r="HQ1180" s="28"/>
      <c r="HR1180" s="28"/>
      <c r="HS1180" s="28"/>
      <c r="HT1180" s="28"/>
      <c r="HU1180" s="28"/>
      <c r="HV1180" s="28"/>
      <c r="HW1180" s="28"/>
      <c r="HX1180" s="28"/>
      <c r="HY1180" s="28"/>
      <c r="HZ1180" s="28"/>
      <c r="IA1180" s="28"/>
      <c r="IB1180" s="28"/>
      <c r="IC1180" s="28"/>
      <c r="ID1180" s="28"/>
      <c r="IE1180" s="28"/>
      <c r="IF1180" s="28"/>
      <c r="IG1180" s="28"/>
      <c r="IH1180" s="28"/>
      <c r="II1180" s="28"/>
      <c r="IJ1180" s="28"/>
      <c r="IK1180" s="28"/>
      <c r="IL1180" s="28"/>
      <c r="IM1180" s="28"/>
      <c r="IN1180" s="28"/>
      <c r="IO1180" s="28"/>
      <c r="IP1180" s="28"/>
      <c r="IQ1180" s="28"/>
      <c r="IR1180" s="28"/>
    </row>
    <row r="1181" spans="2:252" x14ac:dyDescent="0.25">
      <c r="B1181" s="28"/>
      <c r="C1181" s="28"/>
      <c r="D1181" s="28"/>
      <c r="E1181" s="28"/>
      <c r="F1181" s="28"/>
      <c r="G1181" s="28"/>
      <c r="H1181" s="28"/>
      <c r="K1181" s="28"/>
      <c r="L1181" s="28"/>
      <c r="M1181" s="28"/>
      <c r="N1181" s="28"/>
      <c r="O1181" s="28"/>
      <c r="P1181" s="28"/>
      <c r="Q1181" s="28"/>
      <c r="R1181" s="28"/>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c r="DN1181" s="28"/>
      <c r="DO1181" s="28"/>
      <c r="DP1181" s="28"/>
      <c r="DQ1181" s="28"/>
      <c r="DR1181" s="28"/>
      <c r="DS1181" s="28"/>
      <c r="DT1181" s="28"/>
      <c r="DU1181" s="28"/>
      <c r="DV1181" s="28"/>
      <c r="DW1181" s="28"/>
      <c r="DX1181" s="28"/>
      <c r="DY1181" s="28"/>
      <c r="DZ1181" s="28"/>
      <c r="EA1181" s="28"/>
      <c r="EB1181" s="28"/>
      <c r="EC1181" s="28"/>
      <c r="ED1181" s="28"/>
      <c r="EE1181" s="28"/>
      <c r="EF1181" s="28"/>
      <c r="EG1181" s="28"/>
      <c r="EH1181" s="28"/>
      <c r="EI1181" s="28"/>
      <c r="EJ1181" s="28"/>
      <c r="EK1181" s="28"/>
      <c r="EL1181" s="28"/>
      <c r="EM1181" s="28"/>
      <c r="EN1181" s="28"/>
      <c r="EO1181" s="28"/>
      <c r="EP1181" s="28"/>
      <c r="EQ1181" s="28"/>
      <c r="ER1181" s="28"/>
      <c r="ES1181" s="28"/>
      <c r="ET1181" s="28"/>
      <c r="EU1181" s="28"/>
      <c r="EV1181" s="28"/>
      <c r="EW1181" s="28"/>
      <c r="EX1181" s="28"/>
      <c r="EY1181" s="28"/>
      <c r="EZ1181" s="28"/>
      <c r="FA1181" s="28"/>
      <c r="FB1181" s="28"/>
      <c r="FC1181" s="28"/>
      <c r="FD1181" s="28"/>
      <c r="FE1181" s="28"/>
      <c r="FF1181" s="28"/>
      <c r="FG1181" s="28"/>
      <c r="FH1181" s="28"/>
      <c r="FI1181" s="28"/>
      <c r="FJ1181" s="28"/>
      <c r="FK1181" s="28"/>
      <c r="FL1181" s="28"/>
      <c r="FM1181" s="28"/>
      <c r="FN1181" s="28"/>
      <c r="FO1181" s="28"/>
      <c r="FP1181" s="28"/>
      <c r="FQ1181" s="28"/>
      <c r="FR1181" s="28"/>
      <c r="FS1181" s="28"/>
      <c r="FT1181" s="28"/>
      <c r="FU1181" s="28"/>
      <c r="FV1181" s="28"/>
      <c r="FW1181" s="28"/>
      <c r="FX1181" s="28"/>
      <c r="FY1181" s="28"/>
      <c r="FZ1181" s="28"/>
      <c r="GA1181" s="28"/>
      <c r="GB1181" s="28"/>
      <c r="GC1181" s="28"/>
      <c r="GD1181" s="28"/>
      <c r="GE1181" s="28"/>
      <c r="GF1181" s="28"/>
      <c r="GG1181" s="28"/>
      <c r="GH1181" s="28"/>
      <c r="GI1181" s="28"/>
      <c r="GJ1181" s="28"/>
      <c r="GK1181" s="28"/>
      <c r="GL1181" s="28"/>
      <c r="GM1181" s="28"/>
      <c r="GN1181" s="28"/>
      <c r="GO1181" s="28"/>
      <c r="GP1181" s="28"/>
      <c r="GQ1181" s="28"/>
      <c r="GR1181" s="28"/>
      <c r="GS1181" s="28"/>
      <c r="GT1181" s="28"/>
      <c r="GU1181" s="28"/>
      <c r="GV1181" s="28"/>
      <c r="GW1181" s="28"/>
      <c r="GX1181" s="28"/>
      <c r="GY1181" s="28"/>
      <c r="GZ1181" s="28"/>
      <c r="HA1181" s="28"/>
      <c r="HB1181" s="28"/>
      <c r="HC1181" s="28"/>
      <c r="HD1181" s="28"/>
      <c r="HE1181" s="28"/>
      <c r="HF1181" s="28"/>
      <c r="HG1181" s="28"/>
      <c r="HH1181" s="28"/>
      <c r="HI1181" s="28"/>
      <c r="HJ1181" s="28"/>
      <c r="HK1181" s="28"/>
      <c r="HL1181" s="28"/>
      <c r="HM1181" s="28"/>
      <c r="HN1181" s="28"/>
      <c r="HO1181" s="28"/>
      <c r="HP1181" s="28"/>
      <c r="HQ1181" s="28"/>
      <c r="HR1181" s="28"/>
      <c r="HS1181" s="28"/>
      <c r="HT1181" s="28"/>
      <c r="HU1181" s="28"/>
      <c r="HV1181" s="28"/>
      <c r="HW1181" s="28"/>
      <c r="HX1181" s="28"/>
      <c r="HY1181" s="28"/>
      <c r="HZ1181" s="28"/>
      <c r="IA1181" s="28"/>
      <c r="IB1181" s="28"/>
      <c r="IC1181" s="28"/>
      <c r="ID1181" s="28"/>
      <c r="IE1181" s="28"/>
      <c r="IF1181" s="28"/>
      <c r="IG1181" s="28"/>
      <c r="IH1181" s="28"/>
      <c r="II1181" s="28"/>
      <c r="IJ1181" s="28"/>
      <c r="IK1181" s="28"/>
      <c r="IL1181" s="28"/>
      <c r="IM1181" s="28"/>
      <c r="IN1181" s="28"/>
      <c r="IO1181" s="28"/>
      <c r="IP1181" s="28"/>
      <c r="IQ1181" s="28"/>
      <c r="IR1181" s="28"/>
    </row>
    <row r="1182" spans="2:252" x14ac:dyDescent="0.25">
      <c r="B1182" s="28"/>
      <c r="C1182" s="28"/>
      <c r="D1182" s="28"/>
      <c r="E1182" s="28"/>
      <c r="F1182" s="28"/>
      <c r="G1182" s="28"/>
      <c r="H1182" s="28"/>
      <c r="K1182" s="28"/>
      <c r="L1182" s="28"/>
      <c r="M1182" s="28"/>
      <c r="N1182" s="28"/>
      <c r="O1182" s="28"/>
      <c r="P1182" s="28"/>
      <c r="Q1182" s="28"/>
      <c r="R1182" s="28"/>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c r="DN1182" s="28"/>
      <c r="DO1182" s="28"/>
      <c r="DP1182" s="28"/>
      <c r="DQ1182" s="28"/>
      <c r="DR1182" s="28"/>
      <c r="DS1182" s="28"/>
      <c r="DT1182" s="28"/>
      <c r="DU1182" s="28"/>
      <c r="DV1182" s="28"/>
      <c r="DW1182" s="28"/>
      <c r="DX1182" s="28"/>
      <c r="DY1182" s="28"/>
      <c r="DZ1182" s="28"/>
      <c r="EA1182" s="28"/>
      <c r="EB1182" s="28"/>
      <c r="EC1182" s="28"/>
      <c r="ED1182" s="28"/>
      <c r="EE1182" s="28"/>
      <c r="EF1182" s="28"/>
      <c r="EG1182" s="28"/>
      <c r="EH1182" s="28"/>
      <c r="EI1182" s="28"/>
      <c r="EJ1182" s="28"/>
      <c r="EK1182" s="28"/>
      <c r="EL1182" s="28"/>
      <c r="EM1182" s="28"/>
      <c r="EN1182" s="28"/>
      <c r="EO1182" s="28"/>
      <c r="EP1182" s="28"/>
      <c r="EQ1182" s="28"/>
      <c r="ER1182" s="28"/>
      <c r="ES1182" s="28"/>
      <c r="ET1182" s="28"/>
      <c r="EU1182" s="28"/>
      <c r="EV1182" s="28"/>
      <c r="EW1182" s="28"/>
      <c r="EX1182" s="28"/>
      <c r="EY1182" s="28"/>
      <c r="EZ1182" s="28"/>
      <c r="FA1182" s="28"/>
      <c r="FB1182" s="28"/>
      <c r="FC1182" s="28"/>
      <c r="FD1182" s="28"/>
      <c r="FE1182" s="28"/>
      <c r="FF1182" s="28"/>
      <c r="FG1182" s="28"/>
      <c r="FH1182" s="28"/>
      <c r="FI1182" s="28"/>
      <c r="FJ1182" s="28"/>
      <c r="FK1182" s="28"/>
      <c r="FL1182" s="28"/>
      <c r="FM1182" s="28"/>
      <c r="FN1182" s="28"/>
      <c r="FO1182" s="28"/>
      <c r="FP1182" s="28"/>
      <c r="FQ1182" s="28"/>
      <c r="FR1182" s="28"/>
      <c r="FS1182" s="28"/>
      <c r="FT1182" s="28"/>
      <c r="FU1182" s="28"/>
      <c r="FV1182" s="28"/>
      <c r="FW1182" s="28"/>
      <c r="FX1182" s="28"/>
      <c r="FY1182" s="28"/>
      <c r="FZ1182" s="28"/>
      <c r="GA1182" s="28"/>
      <c r="GB1182" s="28"/>
      <c r="GC1182" s="28"/>
      <c r="GD1182" s="28"/>
      <c r="GE1182" s="28"/>
      <c r="GF1182" s="28"/>
      <c r="GG1182" s="28"/>
      <c r="GH1182" s="28"/>
      <c r="GI1182" s="28"/>
      <c r="GJ1182" s="28"/>
      <c r="GK1182" s="28"/>
      <c r="GL1182" s="28"/>
      <c r="GM1182" s="28"/>
      <c r="GN1182" s="28"/>
      <c r="GO1182" s="28"/>
      <c r="GP1182" s="28"/>
      <c r="GQ1182" s="28"/>
      <c r="GR1182" s="28"/>
      <c r="GS1182" s="28"/>
      <c r="GT1182" s="28"/>
      <c r="GU1182" s="28"/>
      <c r="GV1182" s="28"/>
      <c r="GW1182" s="28"/>
      <c r="GX1182" s="28"/>
      <c r="GY1182" s="28"/>
      <c r="GZ1182" s="28"/>
      <c r="HA1182" s="28"/>
      <c r="HB1182" s="28"/>
      <c r="HC1182" s="28"/>
      <c r="HD1182" s="28"/>
      <c r="HE1182" s="28"/>
      <c r="HF1182" s="28"/>
      <c r="HG1182" s="28"/>
      <c r="HH1182" s="28"/>
      <c r="HI1182" s="28"/>
      <c r="HJ1182" s="28"/>
      <c r="HK1182" s="28"/>
      <c r="HL1182" s="28"/>
      <c r="HM1182" s="28"/>
      <c r="HN1182" s="28"/>
      <c r="HO1182" s="28"/>
      <c r="HP1182" s="28"/>
      <c r="HQ1182" s="28"/>
      <c r="HR1182" s="28"/>
      <c r="HS1182" s="28"/>
      <c r="HT1182" s="28"/>
      <c r="HU1182" s="28"/>
      <c r="HV1182" s="28"/>
      <c r="HW1182" s="28"/>
      <c r="HX1182" s="28"/>
      <c r="HY1182" s="28"/>
      <c r="HZ1182" s="28"/>
      <c r="IA1182" s="28"/>
      <c r="IB1182" s="28"/>
      <c r="IC1182" s="28"/>
      <c r="ID1182" s="28"/>
      <c r="IE1182" s="28"/>
      <c r="IF1182" s="28"/>
      <c r="IG1182" s="28"/>
      <c r="IH1182" s="28"/>
      <c r="II1182" s="28"/>
      <c r="IJ1182" s="28"/>
      <c r="IK1182" s="28"/>
      <c r="IL1182" s="28"/>
      <c r="IM1182" s="28"/>
      <c r="IN1182" s="28"/>
      <c r="IO1182" s="28"/>
      <c r="IP1182" s="28"/>
      <c r="IQ1182" s="28"/>
      <c r="IR1182" s="28"/>
    </row>
    <row r="1183" spans="2:252" x14ac:dyDescent="0.25">
      <c r="B1183" s="28"/>
      <c r="C1183" s="28"/>
      <c r="D1183" s="28"/>
      <c r="E1183" s="28"/>
      <c r="F1183" s="28"/>
      <c r="G1183" s="28"/>
      <c r="H1183" s="28"/>
      <c r="K1183" s="28"/>
      <c r="L1183" s="28"/>
      <c r="M1183" s="28"/>
      <c r="N1183" s="28"/>
      <c r="O1183" s="28"/>
      <c r="P1183" s="28"/>
      <c r="Q1183" s="28"/>
      <c r="R1183" s="28"/>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c r="DN1183" s="28"/>
      <c r="DO1183" s="28"/>
      <c r="DP1183" s="28"/>
      <c r="DQ1183" s="28"/>
      <c r="DR1183" s="28"/>
      <c r="DS1183" s="28"/>
      <c r="DT1183" s="28"/>
      <c r="DU1183" s="28"/>
      <c r="DV1183" s="28"/>
      <c r="DW1183" s="28"/>
      <c r="DX1183" s="28"/>
      <c r="DY1183" s="28"/>
      <c r="DZ1183" s="28"/>
      <c r="EA1183" s="28"/>
      <c r="EB1183" s="28"/>
      <c r="EC1183" s="28"/>
      <c r="ED1183" s="28"/>
      <c r="EE1183" s="28"/>
      <c r="EF1183" s="28"/>
      <c r="EG1183" s="28"/>
      <c r="EH1183" s="28"/>
      <c r="EI1183" s="28"/>
      <c r="EJ1183" s="28"/>
      <c r="EK1183" s="28"/>
      <c r="EL1183" s="28"/>
      <c r="EM1183" s="28"/>
      <c r="EN1183" s="28"/>
      <c r="EO1183" s="28"/>
      <c r="EP1183" s="28"/>
      <c r="EQ1183" s="28"/>
      <c r="ER1183" s="28"/>
      <c r="ES1183" s="28"/>
      <c r="ET1183" s="28"/>
      <c r="EU1183" s="28"/>
      <c r="EV1183" s="28"/>
      <c r="EW1183" s="28"/>
      <c r="EX1183" s="28"/>
      <c r="EY1183" s="28"/>
      <c r="EZ1183" s="28"/>
      <c r="FA1183" s="28"/>
      <c r="FB1183" s="28"/>
      <c r="FC1183" s="28"/>
      <c r="FD1183" s="28"/>
      <c r="FE1183" s="28"/>
      <c r="FF1183" s="28"/>
      <c r="FG1183" s="28"/>
      <c r="FH1183" s="28"/>
      <c r="FI1183" s="28"/>
      <c r="FJ1183" s="28"/>
      <c r="FK1183" s="28"/>
      <c r="FL1183" s="28"/>
      <c r="FM1183" s="28"/>
      <c r="FN1183" s="28"/>
      <c r="FO1183" s="28"/>
      <c r="FP1183" s="28"/>
      <c r="FQ1183" s="28"/>
      <c r="FR1183" s="28"/>
      <c r="FS1183" s="28"/>
      <c r="FT1183" s="28"/>
      <c r="FU1183" s="28"/>
      <c r="FV1183" s="28"/>
      <c r="FW1183" s="28"/>
      <c r="FX1183" s="28"/>
      <c r="FY1183" s="28"/>
      <c r="FZ1183" s="28"/>
      <c r="GA1183" s="28"/>
      <c r="GB1183" s="28"/>
      <c r="GC1183" s="28"/>
      <c r="GD1183" s="28"/>
      <c r="GE1183" s="28"/>
      <c r="GF1183" s="28"/>
      <c r="GG1183" s="28"/>
      <c r="GH1183" s="28"/>
      <c r="GI1183" s="28"/>
      <c r="GJ1183" s="28"/>
      <c r="GK1183" s="28"/>
      <c r="GL1183" s="28"/>
      <c r="GM1183" s="28"/>
      <c r="GN1183" s="28"/>
      <c r="GO1183" s="28"/>
      <c r="GP1183" s="28"/>
      <c r="GQ1183" s="28"/>
      <c r="GR1183" s="28"/>
      <c r="GS1183" s="28"/>
      <c r="GT1183" s="28"/>
      <c r="GU1183" s="28"/>
      <c r="GV1183" s="28"/>
      <c r="GW1183" s="28"/>
      <c r="GX1183" s="28"/>
      <c r="GY1183" s="28"/>
      <c r="GZ1183" s="28"/>
      <c r="HA1183" s="28"/>
      <c r="HB1183" s="28"/>
      <c r="HC1183" s="28"/>
      <c r="HD1183" s="28"/>
      <c r="HE1183" s="28"/>
      <c r="HF1183" s="28"/>
      <c r="HG1183" s="28"/>
      <c r="HH1183" s="28"/>
      <c r="HI1183" s="28"/>
      <c r="HJ1183" s="28"/>
      <c r="HK1183" s="28"/>
      <c r="HL1183" s="28"/>
      <c r="HM1183" s="28"/>
      <c r="HN1183" s="28"/>
      <c r="HO1183" s="28"/>
      <c r="HP1183" s="28"/>
      <c r="HQ1183" s="28"/>
      <c r="HR1183" s="28"/>
      <c r="HS1183" s="28"/>
      <c r="HT1183" s="28"/>
      <c r="HU1183" s="28"/>
      <c r="HV1183" s="28"/>
      <c r="HW1183" s="28"/>
      <c r="HX1183" s="28"/>
      <c r="HY1183" s="28"/>
      <c r="HZ1183" s="28"/>
      <c r="IA1183" s="28"/>
      <c r="IB1183" s="28"/>
      <c r="IC1183" s="28"/>
      <c r="ID1183" s="28"/>
      <c r="IE1183" s="28"/>
      <c r="IF1183" s="28"/>
      <c r="IG1183" s="28"/>
      <c r="IH1183" s="28"/>
      <c r="II1183" s="28"/>
      <c r="IJ1183" s="28"/>
      <c r="IK1183" s="28"/>
      <c r="IL1183" s="28"/>
      <c r="IM1183" s="28"/>
      <c r="IN1183" s="28"/>
      <c r="IO1183" s="28"/>
      <c r="IP1183" s="28"/>
      <c r="IQ1183" s="28"/>
      <c r="IR1183" s="28"/>
    </row>
    <row r="1184" spans="2:252" x14ac:dyDescent="0.25">
      <c r="B1184" s="28"/>
      <c r="C1184" s="28"/>
      <c r="D1184" s="28"/>
      <c r="E1184" s="28"/>
      <c r="F1184" s="28"/>
      <c r="G1184" s="28"/>
      <c r="H1184" s="28"/>
      <c r="K1184" s="28"/>
      <c r="L1184" s="28"/>
      <c r="M1184" s="28"/>
      <c r="N1184" s="28"/>
      <c r="O1184" s="28"/>
      <c r="P1184" s="28"/>
      <c r="Q1184" s="28"/>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c r="DN1184" s="28"/>
      <c r="DO1184" s="28"/>
      <c r="DP1184" s="28"/>
      <c r="DQ1184" s="28"/>
      <c r="DR1184" s="28"/>
      <c r="DS1184" s="28"/>
      <c r="DT1184" s="28"/>
      <c r="DU1184" s="28"/>
      <c r="DV1184" s="28"/>
      <c r="DW1184" s="28"/>
      <c r="DX1184" s="28"/>
      <c r="DY1184" s="28"/>
      <c r="DZ1184" s="28"/>
      <c r="EA1184" s="28"/>
      <c r="EB1184" s="28"/>
      <c r="EC1184" s="28"/>
      <c r="ED1184" s="28"/>
      <c r="EE1184" s="28"/>
      <c r="EF1184" s="28"/>
      <c r="EG1184" s="28"/>
      <c r="EH1184" s="28"/>
      <c r="EI1184" s="28"/>
      <c r="EJ1184" s="28"/>
      <c r="EK1184" s="28"/>
      <c r="EL1184" s="28"/>
      <c r="EM1184" s="28"/>
      <c r="EN1184" s="28"/>
      <c r="EO1184" s="28"/>
      <c r="EP1184" s="28"/>
      <c r="EQ1184" s="28"/>
      <c r="ER1184" s="28"/>
      <c r="ES1184" s="28"/>
      <c r="ET1184" s="28"/>
      <c r="EU1184" s="28"/>
      <c r="EV1184" s="28"/>
      <c r="EW1184" s="28"/>
      <c r="EX1184" s="28"/>
      <c r="EY1184" s="28"/>
      <c r="EZ1184" s="28"/>
      <c r="FA1184" s="28"/>
      <c r="FB1184" s="28"/>
      <c r="FC1184" s="28"/>
      <c r="FD1184" s="28"/>
      <c r="FE1184" s="28"/>
      <c r="FF1184" s="28"/>
      <c r="FG1184" s="28"/>
      <c r="FH1184" s="28"/>
      <c r="FI1184" s="28"/>
      <c r="FJ1184" s="28"/>
      <c r="FK1184" s="28"/>
      <c r="FL1184" s="28"/>
      <c r="FM1184" s="28"/>
      <c r="FN1184" s="28"/>
      <c r="FO1184" s="28"/>
      <c r="FP1184" s="28"/>
      <c r="FQ1184" s="28"/>
      <c r="FR1184" s="28"/>
      <c r="FS1184" s="28"/>
      <c r="FT1184" s="28"/>
      <c r="FU1184" s="28"/>
      <c r="FV1184" s="28"/>
      <c r="FW1184" s="28"/>
      <c r="FX1184" s="28"/>
      <c r="FY1184" s="28"/>
      <c r="FZ1184" s="28"/>
      <c r="GA1184" s="28"/>
      <c r="GB1184" s="28"/>
      <c r="GC1184" s="28"/>
      <c r="GD1184" s="28"/>
      <c r="GE1184" s="28"/>
      <c r="GF1184" s="28"/>
      <c r="GG1184" s="28"/>
      <c r="GH1184" s="28"/>
      <c r="GI1184" s="28"/>
      <c r="GJ1184" s="28"/>
      <c r="GK1184" s="28"/>
      <c r="GL1184" s="28"/>
      <c r="GM1184" s="28"/>
      <c r="GN1184" s="28"/>
      <c r="GO1184" s="28"/>
      <c r="GP1184" s="28"/>
      <c r="GQ1184" s="28"/>
      <c r="GR1184" s="28"/>
      <c r="GS1184" s="28"/>
      <c r="GT1184" s="28"/>
      <c r="GU1184" s="28"/>
      <c r="GV1184" s="28"/>
      <c r="GW1184" s="28"/>
      <c r="GX1184" s="28"/>
      <c r="GY1184" s="28"/>
      <c r="GZ1184" s="28"/>
      <c r="HA1184" s="28"/>
      <c r="HB1184" s="28"/>
      <c r="HC1184" s="28"/>
      <c r="HD1184" s="28"/>
      <c r="HE1184" s="28"/>
      <c r="HF1184" s="28"/>
      <c r="HG1184" s="28"/>
      <c r="HH1184" s="28"/>
      <c r="HI1184" s="28"/>
      <c r="HJ1184" s="28"/>
      <c r="HK1184" s="28"/>
      <c r="HL1184" s="28"/>
      <c r="HM1184" s="28"/>
      <c r="HN1184" s="28"/>
      <c r="HO1184" s="28"/>
      <c r="HP1184" s="28"/>
      <c r="HQ1184" s="28"/>
      <c r="HR1184" s="28"/>
      <c r="HS1184" s="28"/>
      <c r="HT1184" s="28"/>
      <c r="HU1184" s="28"/>
      <c r="HV1184" s="28"/>
      <c r="HW1184" s="28"/>
      <c r="HX1184" s="28"/>
      <c r="HY1184" s="28"/>
      <c r="HZ1184" s="28"/>
      <c r="IA1184" s="28"/>
      <c r="IB1184" s="28"/>
      <c r="IC1184" s="28"/>
      <c r="ID1184" s="28"/>
      <c r="IE1184" s="28"/>
      <c r="IF1184" s="28"/>
      <c r="IG1184" s="28"/>
      <c r="IH1184" s="28"/>
      <c r="II1184" s="28"/>
      <c r="IJ1184" s="28"/>
      <c r="IK1184" s="28"/>
      <c r="IL1184" s="28"/>
      <c r="IM1184" s="28"/>
      <c r="IN1184" s="28"/>
      <c r="IO1184" s="28"/>
      <c r="IP1184" s="28"/>
      <c r="IQ1184" s="28"/>
      <c r="IR1184" s="28"/>
    </row>
    <row r="1185" spans="2:252" x14ac:dyDescent="0.25">
      <c r="B1185" s="28"/>
      <c r="C1185" s="28"/>
      <c r="D1185" s="28"/>
      <c r="E1185" s="28"/>
      <c r="F1185" s="28"/>
      <c r="G1185" s="28"/>
      <c r="H1185" s="28"/>
      <c r="K1185" s="28"/>
      <c r="L1185" s="28"/>
      <c r="M1185" s="28"/>
      <c r="N1185" s="28"/>
      <c r="O1185" s="28"/>
      <c r="P1185" s="28"/>
      <c r="Q1185" s="28"/>
      <c r="R1185" s="28"/>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c r="DN1185" s="28"/>
      <c r="DO1185" s="28"/>
      <c r="DP1185" s="28"/>
      <c r="DQ1185" s="28"/>
      <c r="DR1185" s="28"/>
      <c r="DS1185" s="28"/>
      <c r="DT1185" s="28"/>
      <c r="DU1185" s="28"/>
      <c r="DV1185" s="28"/>
      <c r="DW1185" s="28"/>
      <c r="DX1185" s="28"/>
      <c r="DY1185" s="28"/>
      <c r="DZ1185" s="28"/>
      <c r="EA1185" s="28"/>
      <c r="EB1185" s="28"/>
      <c r="EC1185" s="28"/>
      <c r="ED1185" s="28"/>
      <c r="EE1185" s="28"/>
      <c r="EF1185" s="28"/>
      <c r="EG1185" s="28"/>
      <c r="EH1185" s="28"/>
      <c r="EI1185" s="28"/>
      <c r="EJ1185" s="28"/>
      <c r="EK1185" s="28"/>
      <c r="EL1185" s="28"/>
      <c r="EM1185" s="28"/>
      <c r="EN1185" s="28"/>
      <c r="EO1185" s="28"/>
      <c r="EP1185" s="28"/>
      <c r="EQ1185" s="28"/>
      <c r="ER1185" s="28"/>
      <c r="ES1185" s="28"/>
      <c r="ET1185" s="28"/>
      <c r="EU1185" s="28"/>
      <c r="EV1185" s="28"/>
      <c r="EW1185" s="28"/>
      <c r="EX1185" s="28"/>
      <c r="EY1185" s="28"/>
      <c r="EZ1185" s="28"/>
      <c r="FA1185" s="28"/>
      <c r="FB1185" s="28"/>
      <c r="FC1185" s="28"/>
      <c r="FD1185" s="28"/>
      <c r="FE1185" s="28"/>
      <c r="FF1185" s="28"/>
      <c r="FG1185" s="28"/>
      <c r="FH1185" s="28"/>
      <c r="FI1185" s="28"/>
      <c r="FJ1185" s="28"/>
      <c r="FK1185" s="28"/>
      <c r="FL1185" s="28"/>
      <c r="FM1185" s="28"/>
      <c r="FN1185" s="28"/>
      <c r="FO1185" s="28"/>
      <c r="FP1185" s="28"/>
      <c r="FQ1185" s="28"/>
      <c r="FR1185" s="28"/>
      <c r="FS1185" s="28"/>
      <c r="FT1185" s="28"/>
      <c r="FU1185" s="28"/>
      <c r="FV1185" s="28"/>
      <c r="FW1185" s="28"/>
      <c r="FX1185" s="28"/>
      <c r="FY1185" s="28"/>
      <c r="FZ1185" s="28"/>
      <c r="GA1185" s="28"/>
      <c r="GB1185" s="28"/>
      <c r="GC1185" s="28"/>
      <c r="GD1185" s="28"/>
      <c r="GE1185" s="28"/>
      <c r="GF1185" s="28"/>
      <c r="GG1185" s="28"/>
      <c r="GH1185" s="28"/>
      <c r="GI1185" s="28"/>
      <c r="GJ1185" s="28"/>
      <c r="GK1185" s="28"/>
      <c r="GL1185" s="28"/>
      <c r="GM1185" s="28"/>
      <c r="GN1185" s="28"/>
      <c r="GO1185" s="28"/>
      <c r="GP1185" s="28"/>
      <c r="GQ1185" s="28"/>
      <c r="GR1185" s="28"/>
      <c r="GS1185" s="28"/>
      <c r="GT1185" s="28"/>
      <c r="GU1185" s="28"/>
      <c r="GV1185" s="28"/>
      <c r="GW1185" s="28"/>
      <c r="GX1185" s="28"/>
      <c r="GY1185" s="28"/>
      <c r="GZ1185" s="28"/>
      <c r="HA1185" s="28"/>
      <c r="HB1185" s="28"/>
      <c r="HC1185" s="28"/>
      <c r="HD1185" s="28"/>
      <c r="HE1185" s="28"/>
      <c r="HF1185" s="28"/>
      <c r="HG1185" s="28"/>
      <c r="HH1185" s="28"/>
      <c r="HI1185" s="28"/>
      <c r="HJ1185" s="28"/>
      <c r="HK1185" s="28"/>
      <c r="HL1185" s="28"/>
      <c r="HM1185" s="28"/>
      <c r="HN1185" s="28"/>
      <c r="HO1185" s="28"/>
      <c r="HP1185" s="28"/>
      <c r="HQ1185" s="28"/>
      <c r="HR1185" s="28"/>
      <c r="HS1185" s="28"/>
      <c r="HT1185" s="28"/>
      <c r="HU1185" s="28"/>
      <c r="HV1185" s="28"/>
      <c r="HW1185" s="28"/>
      <c r="HX1185" s="28"/>
      <c r="HY1185" s="28"/>
      <c r="HZ1185" s="28"/>
      <c r="IA1185" s="28"/>
      <c r="IB1185" s="28"/>
      <c r="IC1185" s="28"/>
      <c r="ID1185" s="28"/>
      <c r="IE1185" s="28"/>
      <c r="IF1185" s="28"/>
      <c r="IG1185" s="28"/>
      <c r="IH1185" s="28"/>
      <c r="II1185" s="28"/>
      <c r="IJ1185" s="28"/>
      <c r="IK1185" s="28"/>
      <c r="IL1185" s="28"/>
      <c r="IM1185" s="28"/>
      <c r="IN1185" s="28"/>
      <c r="IO1185" s="28"/>
      <c r="IP1185" s="28"/>
      <c r="IQ1185" s="28"/>
      <c r="IR1185" s="28"/>
    </row>
    <row r="1186" spans="2:252" x14ac:dyDescent="0.25">
      <c r="B1186" s="28"/>
      <c r="C1186" s="28"/>
      <c r="D1186" s="28"/>
      <c r="E1186" s="28"/>
      <c r="F1186" s="28"/>
      <c r="G1186" s="28"/>
      <c r="H1186" s="28"/>
      <c r="K1186" s="28"/>
      <c r="L1186" s="28"/>
      <c r="M1186" s="28"/>
      <c r="N1186" s="28"/>
      <c r="O1186" s="28"/>
      <c r="P1186" s="28"/>
      <c r="Q1186" s="28"/>
      <c r="R1186" s="28"/>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c r="DN1186" s="28"/>
      <c r="DO1186" s="28"/>
      <c r="DP1186" s="28"/>
      <c r="DQ1186" s="28"/>
      <c r="DR1186" s="28"/>
      <c r="DS1186" s="28"/>
      <c r="DT1186" s="28"/>
      <c r="DU1186" s="28"/>
      <c r="DV1186" s="28"/>
      <c r="DW1186" s="28"/>
      <c r="DX1186" s="28"/>
      <c r="DY1186" s="28"/>
      <c r="DZ1186" s="28"/>
      <c r="EA1186" s="28"/>
      <c r="EB1186" s="28"/>
      <c r="EC1186" s="28"/>
      <c r="ED1186" s="28"/>
      <c r="EE1186" s="28"/>
      <c r="EF1186" s="28"/>
      <c r="EG1186" s="28"/>
      <c r="EH1186" s="28"/>
      <c r="EI1186" s="28"/>
      <c r="EJ1186" s="28"/>
      <c r="EK1186" s="28"/>
      <c r="EL1186" s="28"/>
      <c r="EM1186" s="28"/>
      <c r="EN1186" s="28"/>
      <c r="EO1186" s="28"/>
      <c r="EP1186" s="28"/>
      <c r="EQ1186" s="28"/>
      <c r="ER1186" s="28"/>
      <c r="ES1186" s="28"/>
      <c r="ET1186" s="28"/>
      <c r="EU1186" s="28"/>
      <c r="EV1186" s="28"/>
      <c r="EW1186" s="28"/>
      <c r="EX1186" s="28"/>
      <c r="EY1186" s="28"/>
      <c r="EZ1186" s="28"/>
      <c r="FA1186" s="28"/>
      <c r="FB1186" s="28"/>
      <c r="FC1186" s="28"/>
      <c r="FD1186" s="28"/>
      <c r="FE1186" s="28"/>
      <c r="FF1186" s="28"/>
      <c r="FG1186" s="28"/>
      <c r="FH1186" s="28"/>
      <c r="FI1186" s="28"/>
      <c r="FJ1186" s="28"/>
      <c r="FK1186" s="28"/>
      <c r="FL1186" s="28"/>
      <c r="FM1186" s="28"/>
      <c r="FN1186" s="28"/>
      <c r="FO1186" s="28"/>
      <c r="FP1186" s="28"/>
      <c r="FQ1186" s="28"/>
      <c r="FR1186" s="28"/>
      <c r="FS1186" s="28"/>
      <c r="FT1186" s="28"/>
      <c r="FU1186" s="28"/>
      <c r="FV1186" s="28"/>
      <c r="FW1186" s="28"/>
      <c r="FX1186" s="28"/>
      <c r="FY1186" s="28"/>
      <c r="FZ1186" s="28"/>
      <c r="GA1186" s="28"/>
      <c r="GB1186" s="28"/>
      <c r="GC1186" s="28"/>
      <c r="GD1186" s="28"/>
      <c r="GE1186" s="28"/>
      <c r="GF1186" s="28"/>
      <c r="GG1186" s="28"/>
      <c r="GH1186" s="28"/>
      <c r="GI1186" s="28"/>
      <c r="GJ1186" s="28"/>
      <c r="GK1186" s="28"/>
      <c r="GL1186" s="28"/>
      <c r="GM1186" s="28"/>
      <c r="GN1186" s="28"/>
      <c r="GO1186" s="28"/>
      <c r="GP1186" s="28"/>
      <c r="GQ1186" s="28"/>
      <c r="GR1186" s="28"/>
      <c r="GS1186" s="28"/>
      <c r="GT1186" s="28"/>
      <c r="GU1186" s="28"/>
      <c r="GV1186" s="28"/>
      <c r="GW1186" s="28"/>
      <c r="GX1186" s="28"/>
      <c r="GY1186" s="28"/>
      <c r="GZ1186" s="28"/>
      <c r="HA1186" s="28"/>
      <c r="HB1186" s="28"/>
      <c r="HC1186" s="28"/>
      <c r="HD1186" s="28"/>
      <c r="HE1186" s="28"/>
      <c r="HF1186" s="28"/>
      <c r="HG1186" s="28"/>
      <c r="HH1186" s="28"/>
      <c r="HI1186" s="28"/>
      <c r="HJ1186" s="28"/>
      <c r="HK1186" s="28"/>
      <c r="HL1186" s="28"/>
      <c r="HM1186" s="28"/>
      <c r="HN1186" s="28"/>
      <c r="HO1186" s="28"/>
      <c r="HP1186" s="28"/>
      <c r="HQ1186" s="28"/>
      <c r="HR1186" s="28"/>
      <c r="HS1186" s="28"/>
      <c r="HT1186" s="28"/>
      <c r="HU1186" s="28"/>
      <c r="HV1186" s="28"/>
      <c r="HW1186" s="28"/>
      <c r="HX1186" s="28"/>
      <c r="HY1186" s="28"/>
      <c r="HZ1186" s="28"/>
      <c r="IA1186" s="28"/>
      <c r="IB1186" s="28"/>
      <c r="IC1186" s="28"/>
      <c r="ID1186" s="28"/>
      <c r="IE1186" s="28"/>
      <c r="IF1186" s="28"/>
      <c r="IG1186" s="28"/>
      <c r="IH1186" s="28"/>
      <c r="II1186" s="28"/>
      <c r="IJ1186" s="28"/>
      <c r="IK1186" s="28"/>
      <c r="IL1186" s="28"/>
      <c r="IM1186" s="28"/>
      <c r="IN1186" s="28"/>
      <c r="IO1186" s="28"/>
      <c r="IP1186" s="28"/>
      <c r="IQ1186" s="28"/>
      <c r="IR1186" s="28"/>
    </row>
    <row r="1187" spans="2:252" x14ac:dyDescent="0.25">
      <c r="B1187" s="28"/>
      <c r="C1187" s="28"/>
      <c r="D1187" s="28"/>
      <c r="E1187" s="28"/>
      <c r="F1187" s="28"/>
      <c r="G1187" s="28"/>
      <c r="H1187" s="28"/>
      <c r="K1187" s="28"/>
      <c r="L1187" s="28"/>
      <c r="M1187" s="28"/>
      <c r="N1187" s="28"/>
      <c r="O1187" s="28"/>
      <c r="P1187" s="28"/>
      <c r="Q1187" s="28"/>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c r="DN1187" s="28"/>
      <c r="DO1187" s="28"/>
      <c r="DP1187" s="28"/>
      <c r="DQ1187" s="28"/>
      <c r="DR1187" s="28"/>
      <c r="DS1187" s="28"/>
      <c r="DT1187" s="28"/>
      <c r="DU1187" s="28"/>
      <c r="DV1187" s="28"/>
      <c r="DW1187" s="28"/>
      <c r="DX1187" s="28"/>
      <c r="DY1187" s="28"/>
      <c r="DZ1187" s="28"/>
      <c r="EA1187" s="28"/>
      <c r="EB1187" s="28"/>
      <c r="EC1187" s="28"/>
      <c r="ED1187" s="28"/>
      <c r="EE1187" s="28"/>
      <c r="EF1187" s="28"/>
      <c r="EG1187" s="28"/>
      <c r="EH1187" s="28"/>
      <c r="EI1187" s="28"/>
      <c r="EJ1187" s="28"/>
      <c r="EK1187" s="28"/>
      <c r="EL1187" s="28"/>
      <c r="EM1187" s="28"/>
      <c r="EN1187" s="28"/>
      <c r="EO1187" s="28"/>
      <c r="EP1187" s="28"/>
      <c r="EQ1187" s="28"/>
      <c r="ER1187" s="28"/>
      <c r="ES1187" s="28"/>
      <c r="ET1187" s="28"/>
      <c r="EU1187" s="28"/>
      <c r="EV1187" s="28"/>
      <c r="EW1187" s="28"/>
      <c r="EX1187" s="28"/>
      <c r="EY1187" s="28"/>
      <c r="EZ1187" s="28"/>
      <c r="FA1187" s="28"/>
      <c r="FB1187" s="28"/>
      <c r="FC1187" s="28"/>
      <c r="FD1187" s="28"/>
      <c r="FE1187" s="28"/>
      <c r="FF1187" s="28"/>
      <c r="FG1187" s="28"/>
      <c r="FH1187" s="28"/>
      <c r="FI1187" s="28"/>
      <c r="FJ1187" s="28"/>
      <c r="FK1187" s="28"/>
      <c r="FL1187" s="28"/>
      <c r="FM1187" s="28"/>
      <c r="FN1187" s="28"/>
      <c r="FO1187" s="28"/>
      <c r="FP1187" s="28"/>
      <c r="FQ1187" s="28"/>
      <c r="FR1187" s="28"/>
      <c r="FS1187" s="28"/>
      <c r="FT1187" s="28"/>
      <c r="FU1187" s="28"/>
      <c r="FV1187" s="28"/>
      <c r="FW1187" s="28"/>
      <c r="FX1187" s="28"/>
      <c r="FY1187" s="28"/>
      <c r="FZ1187" s="28"/>
      <c r="GA1187" s="28"/>
      <c r="GB1187" s="28"/>
      <c r="GC1187" s="28"/>
      <c r="GD1187" s="28"/>
      <c r="GE1187" s="28"/>
      <c r="GF1187" s="28"/>
      <c r="GG1187" s="28"/>
      <c r="GH1187" s="28"/>
      <c r="GI1187" s="28"/>
      <c r="GJ1187" s="28"/>
      <c r="GK1187" s="28"/>
      <c r="GL1187" s="28"/>
      <c r="GM1187" s="28"/>
      <c r="GN1187" s="28"/>
      <c r="GO1187" s="28"/>
      <c r="GP1187" s="28"/>
      <c r="GQ1187" s="28"/>
      <c r="GR1187" s="28"/>
      <c r="GS1187" s="28"/>
      <c r="GT1187" s="28"/>
      <c r="GU1187" s="28"/>
      <c r="GV1187" s="28"/>
      <c r="GW1187" s="28"/>
      <c r="GX1187" s="28"/>
      <c r="GY1187" s="28"/>
      <c r="GZ1187" s="28"/>
      <c r="HA1187" s="28"/>
      <c r="HB1187" s="28"/>
      <c r="HC1187" s="28"/>
      <c r="HD1187" s="28"/>
      <c r="HE1187" s="28"/>
      <c r="HF1187" s="28"/>
      <c r="HG1187" s="28"/>
      <c r="HH1187" s="28"/>
      <c r="HI1187" s="28"/>
      <c r="HJ1187" s="28"/>
      <c r="HK1187" s="28"/>
      <c r="HL1187" s="28"/>
      <c r="HM1187" s="28"/>
      <c r="HN1187" s="28"/>
      <c r="HO1187" s="28"/>
      <c r="HP1187" s="28"/>
      <c r="HQ1187" s="28"/>
      <c r="HR1187" s="28"/>
      <c r="HS1187" s="28"/>
      <c r="HT1187" s="28"/>
      <c r="HU1187" s="28"/>
      <c r="HV1187" s="28"/>
      <c r="HW1187" s="28"/>
      <c r="HX1187" s="28"/>
      <c r="HY1187" s="28"/>
      <c r="HZ1187" s="28"/>
      <c r="IA1187" s="28"/>
      <c r="IB1187" s="28"/>
      <c r="IC1187" s="28"/>
      <c r="ID1187" s="28"/>
      <c r="IE1187" s="28"/>
      <c r="IF1187" s="28"/>
      <c r="IG1187" s="28"/>
      <c r="IH1187" s="28"/>
      <c r="II1187" s="28"/>
      <c r="IJ1187" s="28"/>
      <c r="IK1187" s="28"/>
      <c r="IL1187" s="28"/>
      <c r="IM1187" s="28"/>
      <c r="IN1187" s="28"/>
      <c r="IO1187" s="28"/>
      <c r="IP1187" s="28"/>
      <c r="IQ1187" s="28"/>
      <c r="IR1187" s="28"/>
    </row>
    <row r="1188" spans="2:252" x14ac:dyDescent="0.25">
      <c r="B1188" s="28"/>
      <c r="C1188" s="28"/>
      <c r="D1188" s="28"/>
      <c r="E1188" s="28"/>
      <c r="F1188" s="28"/>
      <c r="G1188" s="28"/>
      <c r="H1188" s="28"/>
      <c r="K1188" s="28"/>
      <c r="L1188" s="28"/>
      <c r="M1188" s="28"/>
      <c r="N1188" s="28"/>
      <c r="O1188" s="28"/>
      <c r="P1188" s="28"/>
      <c r="Q1188" s="28"/>
      <c r="R1188" s="28"/>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c r="DN1188" s="28"/>
      <c r="DO1188" s="28"/>
      <c r="DP1188" s="28"/>
      <c r="DQ1188" s="28"/>
      <c r="DR1188" s="28"/>
      <c r="DS1188" s="28"/>
      <c r="DT1188" s="28"/>
      <c r="DU1188" s="28"/>
      <c r="DV1188" s="28"/>
      <c r="DW1188" s="28"/>
      <c r="DX1188" s="28"/>
      <c r="DY1188" s="28"/>
      <c r="DZ1188" s="28"/>
      <c r="EA1188" s="28"/>
      <c r="EB1188" s="28"/>
      <c r="EC1188" s="28"/>
      <c r="ED1188" s="28"/>
      <c r="EE1188" s="28"/>
      <c r="EF1188" s="28"/>
      <c r="EG1188" s="28"/>
      <c r="EH1188" s="28"/>
      <c r="EI1188" s="28"/>
      <c r="EJ1188" s="28"/>
      <c r="EK1188" s="28"/>
      <c r="EL1188" s="28"/>
      <c r="EM1188" s="28"/>
      <c r="EN1188" s="28"/>
      <c r="EO1188" s="28"/>
      <c r="EP1188" s="28"/>
      <c r="EQ1188" s="28"/>
      <c r="ER1188" s="28"/>
      <c r="ES1188" s="28"/>
      <c r="ET1188" s="28"/>
      <c r="EU1188" s="28"/>
      <c r="EV1188" s="28"/>
      <c r="EW1188" s="28"/>
      <c r="EX1188" s="28"/>
      <c r="EY1188" s="28"/>
      <c r="EZ1188" s="28"/>
      <c r="FA1188" s="28"/>
      <c r="FB1188" s="28"/>
      <c r="FC1188" s="28"/>
      <c r="FD1188" s="28"/>
      <c r="FE1188" s="28"/>
      <c r="FF1188" s="28"/>
      <c r="FG1188" s="28"/>
      <c r="FH1188" s="28"/>
      <c r="FI1188" s="28"/>
      <c r="FJ1188" s="28"/>
      <c r="FK1188" s="28"/>
      <c r="FL1188" s="28"/>
      <c r="FM1188" s="28"/>
      <c r="FN1188" s="28"/>
      <c r="FO1188" s="28"/>
      <c r="FP1188" s="28"/>
      <c r="FQ1188" s="28"/>
      <c r="FR1188" s="28"/>
      <c r="FS1188" s="28"/>
      <c r="FT1188" s="28"/>
      <c r="FU1188" s="28"/>
      <c r="FV1188" s="28"/>
      <c r="FW1188" s="28"/>
      <c r="FX1188" s="28"/>
      <c r="FY1188" s="28"/>
      <c r="FZ1188" s="28"/>
      <c r="GA1188" s="28"/>
      <c r="GB1188" s="28"/>
      <c r="GC1188" s="28"/>
      <c r="GD1188" s="28"/>
      <c r="GE1188" s="28"/>
      <c r="GF1188" s="28"/>
      <c r="GG1188" s="28"/>
      <c r="GH1188" s="28"/>
      <c r="GI1188" s="28"/>
      <c r="GJ1188" s="28"/>
      <c r="GK1188" s="28"/>
      <c r="GL1188" s="28"/>
      <c r="GM1188" s="28"/>
      <c r="GN1188" s="28"/>
      <c r="GO1188" s="28"/>
      <c r="GP1188" s="28"/>
      <c r="GQ1188" s="28"/>
      <c r="GR1188" s="28"/>
      <c r="GS1188" s="28"/>
      <c r="GT1188" s="28"/>
      <c r="GU1188" s="28"/>
      <c r="GV1188" s="28"/>
      <c r="GW1188" s="28"/>
      <c r="GX1188" s="28"/>
      <c r="GY1188" s="28"/>
      <c r="GZ1188" s="28"/>
      <c r="HA1188" s="28"/>
      <c r="HB1188" s="28"/>
      <c r="HC1188" s="28"/>
      <c r="HD1188" s="28"/>
      <c r="HE1188" s="28"/>
      <c r="HF1188" s="28"/>
      <c r="HG1188" s="28"/>
      <c r="HH1188" s="28"/>
      <c r="HI1188" s="28"/>
      <c r="HJ1188" s="28"/>
      <c r="HK1188" s="28"/>
      <c r="HL1188" s="28"/>
      <c r="HM1188" s="28"/>
      <c r="HN1188" s="28"/>
      <c r="HO1188" s="28"/>
      <c r="HP1188" s="28"/>
      <c r="HQ1188" s="28"/>
      <c r="HR1188" s="28"/>
      <c r="HS1188" s="28"/>
      <c r="HT1188" s="28"/>
      <c r="HU1188" s="28"/>
      <c r="HV1188" s="28"/>
      <c r="HW1188" s="28"/>
      <c r="HX1188" s="28"/>
      <c r="HY1188" s="28"/>
      <c r="HZ1188" s="28"/>
      <c r="IA1188" s="28"/>
      <c r="IB1188" s="28"/>
      <c r="IC1188" s="28"/>
      <c r="ID1188" s="28"/>
      <c r="IE1188" s="28"/>
      <c r="IF1188" s="28"/>
      <c r="IG1188" s="28"/>
      <c r="IH1188" s="28"/>
      <c r="II1188" s="28"/>
      <c r="IJ1188" s="28"/>
      <c r="IK1188" s="28"/>
      <c r="IL1188" s="28"/>
      <c r="IM1188" s="28"/>
      <c r="IN1188" s="28"/>
      <c r="IO1188" s="28"/>
      <c r="IP1188" s="28"/>
      <c r="IQ1188" s="28"/>
      <c r="IR1188" s="28"/>
    </row>
    <row r="1189" spans="2:252" x14ac:dyDescent="0.25">
      <c r="B1189" s="28"/>
      <c r="C1189" s="28"/>
      <c r="D1189" s="28"/>
      <c r="E1189" s="28"/>
      <c r="F1189" s="28"/>
      <c r="G1189" s="28"/>
      <c r="H1189" s="28"/>
      <c r="K1189" s="28"/>
      <c r="L1189" s="28"/>
      <c r="M1189" s="28"/>
      <c r="N1189" s="28"/>
      <c r="O1189" s="28"/>
      <c r="P1189" s="28"/>
      <c r="Q1189" s="28"/>
      <c r="R1189" s="28"/>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c r="DN1189" s="28"/>
      <c r="DO1189" s="28"/>
      <c r="DP1189" s="28"/>
      <c r="DQ1189" s="28"/>
      <c r="DR1189" s="28"/>
      <c r="DS1189" s="28"/>
      <c r="DT1189" s="28"/>
      <c r="DU1189" s="28"/>
      <c r="DV1189" s="28"/>
      <c r="DW1189" s="28"/>
      <c r="DX1189" s="28"/>
      <c r="DY1189" s="28"/>
      <c r="DZ1189" s="28"/>
      <c r="EA1189" s="28"/>
      <c r="EB1189" s="28"/>
      <c r="EC1189" s="28"/>
      <c r="ED1189" s="28"/>
      <c r="EE1189" s="28"/>
      <c r="EF1189" s="28"/>
      <c r="EG1189" s="28"/>
      <c r="EH1189" s="28"/>
      <c r="EI1189" s="28"/>
      <c r="EJ1189" s="28"/>
      <c r="EK1189" s="28"/>
      <c r="EL1189" s="28"/>
      <c r="EM1189" s="28"/>
      <c r="EN1189" s="28"/>
      <c r="EO1189" s="28"/>
      <c r="EP1189" s="28"/>
      <c r="EQ1189" s="28"/>
      <c r="ER1189" s="28"/>
      <c r="ES1189" s="28"/>
      <c r="ET1189" s="28"/>
      <c r="EU1189" s="28"/>
      <c r="EV1189" s="28"/>
      <c r="EW1189" s="28"/>
      <c r="EX1189" s="28"/>
      <c r="EY1189" s="28"/>
      <c r="EZ1189" s="28"/>
      <c r="FA1189" s="28"/>
      <c r="FB1189" s="28"/>
      <c r="FC1189" s="28"/>
      <c r="FD1189" s="28"/>
      <c r="FE1189" s="28"/>
      <c r="FF1189" s="28"/>
      <c r="FG1189" s="28"/>
      <c r="FH1189" s="28"/>
      <c r="FI1189" s="28"/>
      <c r="FJ1189" s="28"/>
      <c r="FK1189" s="28"/>
      <c r="FL1189" s="28"/>
      <c r="FM1189" s="28"/>
      <c r="FN1189" s="28"/>
      <c r="FO1189" s="28"/>
      <c r="FP1189" s="28"/>
      <c r="FQ1189" s="28"/>
      <c r="FR1189" s="28"/>
      <c r="FS1189" s="28"/>
      <c r="FT1189" s="28"/>
      <c r="FU1189" s="28"/>
      <c r="FV1189" s="28"/>
      <c r="FW1189" s="28"/>
      <c r="FX1189" s="28"/>
      <c r="FY1189" s="28"/>
      <c r="FZ1189" s="28"/>
      <c r="GA1189" s="28"/>
      <c r="GB1189" s="28"/>
      <c r="GC1189" s="28"/>
      <c r="GD1189" s="28"/>
      <c r="GE1189" s="28"/>
      <c r="GF1189" s="28"/>
      <c r="GG1189" s="28"/>
      <c r="GH1189" s="28"/>
      <c r="GI1189" s="28"/>
      <c r="GJ1189" s="28"/>
      <c r="GK1189" s="28"/>
      <c r="GL1189" s="28"/>
      <c r="GM1189" s="28"/>
      <c r="GN1189" s="28"/>
      <c r="GO1189" s="28"/>
      <c r="GP1189" s="28"/>
      <c r="GQ1189" s="28"/>
      <c r="GR1189" s="28"/>
      <c r="GS1189" s="28"/>
      <c r="GT1189" s="28"/>
      <c r="GU1189" s="28"/>
      <c r="GV1189" s="28"/>
      <c r="GW1189" s="28"/>
      <c r="GX1189" s="28"/>
      <c r="GY1189" s="28"/>
      <c r="GZ1189" s="28"/>
      <c r="HA1189" s="28"/>
      <c r="HB1189" s="28"/>
      <c r="HC1189" s="28"/>
      <c r="HD1189" s="28"/>
      <c r="HE1189" s="28"/>
      <c r="HF1189" s="28"/>
      <c r="HG1189" s="28"/>
      <c r="HH1189" s="28"/>
      <c r="HI1189" s="28"/>
      <c r="HJ1189" s="28"/>
      <c r="HK1189" s="28"/>
      <c r="HL1189" s="28"/>
      <c r="HM1189" s="28"/>
      <c r="HN1189" s="28"/>
      <c r="HO1189" s="28"/>
      <c r="HP1189" s="28"/>
      <c r="HQ1189" s="28"/>
      <c r="HR1189" s="28"/>
      <c r="HS1189" s="28"/>
      <c r="HT1189" s="28"/>
      <c r="HU1189" s="28"/>
      <c r="HV1189" s="28"/>
      <c r="HW1189" s="28"/>
      <c r="HX1189" s="28"/>
      <c r="HY1189" s="28"/>
      <c r="HZ1189" s="28"/>
      <c r="IA1189" s="28"/>
      <c r="IB1189" s="28"/>
      <c r="IC1189" s="28"/>
      <c r="ID1189" s="28"/>
      <c r="IE1189" s="28"/>
      <c r="IF1189" s="28"/>
      <c r="IG1189" s="28"/>
      <c r="IH1189" s="28"/>
      <c r="II1189" s="28"/>
      <c r="IJ1189" s="28"/>
      <c r="IK1189" s="28"/>
      <c r="IL1189" s="28"/>
      <c r="IM1189" s="28"/>
      <c r="IN1189" s="28"/>
      <c r="IO1189" s="28"/>
      <c r="IP1189" s="28"/>
      <c r="IQ1189" s="28"/>
      <c r="IR1189" s="28"/>
    </row>
    <row r="1190" spans="2:252" x14ac:dyDescent="0.25">
      <c r="B1190" s="28"/>
      <c r="C1190" s="28"/>
      <c r="D1190" s="28"/>
      <c r="E1190" s="28"/>
      <c r="F1190" s="28"/>
      <c r="G1190" s="28"/>
      <c r="H1190" s="28"/>
      <c r="K1190" s="28"/>
      <c r="L1190" s="28"/>
      <c r="M1190" s="28"/>
      <c r="N1190" s="28"/>
      <c r="O1190" s="28"/>
      <c r="P1190" s="28"/>
      <c r="Q1190" s="28"/>
      <c r="R1190" s="28"/>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c r="DN1190" s="28"/>
      <c r="DO1190" s="28"/>
      <c r="DP1190" s="28"/>
      <c r="DQ1190" s="28"/>
      <c r="DR1190" s="28"/>
      <c r="DS1190" s="28"/>
      <c r="DT1190" s="28"/>
      <c r="DU1190" s="28"/>
      <c r="DV1190" s="28"/>
      <c r="DW1190" s="28"/>
      <c r="DX1190" s="28"/>
      <c r="DY1190" s="28"/>
      <c r="DZ1190" s="28"/>
      <c r="EA1190" s="28"/>
      <c r="EB1190" s="28"/>
      <c r="EC1190" s="28"/>
      <c r="ED1190" s="28"/>
      <c r="EE1190" s="28"/>
      <c r="EF1190" s="28"/>
      <c r="EG1190" s="28"/>
      <c r="EH1190" s="28"/>
      <c r="EI1190" s="28"/>
      <c r="EJ1190" s="28"/>
      <c r="EK1190" s="28"/>
      <c r="EL1190" s="28"/>
      <c r="EM1190" s="28"/>
      <c r="EN1190" s="28"/>
      <c r="EO1190" s="28"/>
      <c r="EP1190" s="28"/>
      <c r="EQ1190" s="28"/>
      <c r="ER1190" s="28"/>
      <c r="ES1190" s="28"/>
      <c r="ET1190" s="28"/>
      <c r="EU1190" s="28"/>
      <c r="EV1190" s="28"/>
      <c r="EW1190" s="28"/>
      <c r="EX1190" s="28"/>
      <c r="EY1190" s="28"/>
      <c r="EZ1190" s="28"/>
      <c r="FA1190" s="28"/>
      <c r="FB1190" s="28"/>
      <c r="FC1190" s="28"/>
      <c r="FD1190" s="28"/>
      <c r="FE1190" s="28"/>
      <c r="FF1190" s="28"/>
      <c r="FG1190" s="28"/>
      <c r="FH1190" s="28"/>
      <c r="FI1190" s="28"/>
      <c r="FJ1190" s="28"/>
      <c r="FK1190" s="28"/>
      <c r="FL1190" s="28"/>
      <c r="FM1190" s="28"/>
      <c r="FN1190" s="28"/>
      <c r="FO1190" s="28"/>
      <c r="FP1190" s="28"/>
      <c r="FQ1190" s="28"/>
      <c r="FR1190" s="28"/>
      <c r="FS1190" s="28"/>
      <c r="FT1190" s="28"/>
      <c r="FU1190" s="28"/>
      <c r="FV1190" s="28"/>
      <c r="FW1190" s="28"/>
      <c r="FX1190" s="28"/>
      <c r="FY1190" s="28"/>
      <c r="FZ1190" s="28"/>
      <c r="GA1190" s="28"/>
      <c r="GB1190" s="28"/>
      <c r="GC1190" s="28"/>
      <c r="GD1190" s="28"/>
      <c r="GE1190" s="28"/>
      <c r="GF1190" s="28"/>
      <c r="GG1190" s="28"/>
      <c r="GH1190" s="28"/>
      <c r="GI1190" s="28"/>
      <c r="GJ1190" s="28"/>
      <c r="GK1190" s="28"/>
      <c r="GL1190" s="28"/>
      <c r="GM1190" s="28"/>
      <c r="GN1190" s="28"/>
      <c r="GO1190" s="28"/>
      <c r="GP1190" s="28"/>
      <c r="GQ1190" s="28"/>
      <c r="GR1190" s="28"/>
      <c r="GS1190" s="28"/>
      <c r="GT1190" s="28"/>
      <c r="GU1190" s="28"/>
      <c r="GV1190" s="28"/>
      <c r="GW1190" s="28"/>
      <c r="GX1190" s="28"/>
      <c r="GY1190" s="28"/>
      <c r="GZ1190" s="28"/>
      <c r="HA1190" s="28"/>
      <c r="HB1190" s="28"/>
      <c r="HC1190" s="28"/>
      <c r="HD1190" s="28"/>
      <c r="HE1190" s="28"/>
      <c r="HF1190" s="28"/>
      <c r="HG1190" s="28"/>
      <c r="HH1190" s="28"/>
      <c r="HI1190" s="28"/>
      <c r="HJ1190" s="28"/>
      <c r="HK1190" s="28"/>
      <c r="HL1190" s="28"/>
      <c r="HM1190" s="28"/>
      <c r="HN1190" s="28"/>
      <c r="HO1190" s="28"/>
      <c r="HP1190" s="28"/>
      <c r="HQ1190" s="28"/>
      <c r="HR1190" s="28"/>
      <c r="HS1190" s="28"/>
      <c r="HT1190" s="28"/>
      <c r="HU1190" s="28"/>
      <c r="HV1190" s="28"/>
      <c r="HW1190" s="28"/>
      <c r="HX1190" s="28"/>
      <c r="HY1190" s="28"/>
      <c r="HZ1190" s="28"/>
      <c r="IA1190" s="28"/>
      <c r="IB1190" s="28"/>
      <c r="IC1190" s="28"/>
      <c r="ID1190" s="28"/>
      <c r="IE1190" s="28"/>
      <c r="IF1190" s="28"/>
      <c r="IG1190" s="28"/>
      <c r="IH1190" s="28"/>
      <c r="II1190" s="28"/>
      <c r="IJ1190" s="28"/>
      <c r="IK1190" s="28"/>
      <c r="IL1190" s="28"/>
      <c r="IM1190" s="28"/>
      <c r="IN1190" s="28"/>
      <c r="IO1190" s="28"/>
      <c r="IP1190" s="28"/>
      <c r="IQ1190" s="28"/>
      <c r="IR1190" s="28"/>
    </row>
    <row r="1191" spans="2:252" x14ac:dyDescent="0.25">
      <c r="B1191" s="28"/>
      <c r="C1191" s="28"/>
      <c r="D1191" s="28"/>
      <c r="E1191" s="28"/>
      <c r="F1191" s="28"/>
      <c r="G1191" s="28"/>
      <c r="H1191" s="28"/>
      <c r="K1191" s="28"/>
      <c r="L1191" s="28"/>
      <c r="M1191" s="28"/>
      <c r="N1191" s="28"/>
      <c r="O1191" s="28"/>
      <c r="P1191" s="28"/>
      <c r="Q1191" s="28"/>
      <c r="R1191" s="28"/>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c r="DN1191" s="28"/>
      <c r="DO1191" s="28"/>
      <c r="DP1191" s="28"/>
      <c r="DQ1191" s="28"/>
      <c r="DR1191" s="28"/>
      <c r="DS1191" s="28"/>
      <c r="DT1191" s="28"/>
      <c r="DU1191" s="28"/>
      <c r="DV1191" s="28"/>
      <c r="DW1191" s="28"/>
      <c r="DX1191" s="28"/>
      <c r="DY1191" s="28"/>
      <c r="DZ1191" s="28"/>
      <c r="EA1191" s="28"/>
      <c r="EB1191" s="28"/>
      <c r="EC1191" s="28"/>
      <c r="ED1191" s="28"/>
      <c r="EE1191" s="28"/>
      <c r="EF1191" s="28"/>
      <c r="EG1191" s="28"/>
      <c r="EH1191" s="28"/>
      <c r="EI1191" s="28"/>
      <c r="EJ1191" s="28"/>
      <c r="EK1191" s="28"/>
      <c r="EL1191" s="28"/>
      <c r="EM1191" s="28"/>
      <c r="EN1191" s="28"/>
      <c r="EO1191" s="28"/>
      <c r="EP1191" s="28"/>
      <c r="EQ1191" s="28"/>
      <c r="ER1191" s="28"/>
      <c r="ES1191" s="28"/>
      <c r="ET1191" s="28"/>
      <c r="EU1191" s="28"/>
      <c r="EV1191" s="28"/>
      <c r="EW1191" s="28"/>
      <c r="EX1191" s="28"/>
      <c r="EY1191" s="28"/>
      <c r="EZ1191" s="28"/>
      <c r="FA1191" s="28"/>
      <c r="FB1191" s="28"/>
      <c r="FC1191" s="28"/>
      <c r="FD1191" s="28"/>
      <c r="FE1191" s="28"/>
      <c r="FF1191" s="28"/>
      <c r="FG1191" s="28"/>
      <c r="FH1191" s="28"/>
      <c r="FI1191" s="28"/>
      <c r="FJ1191" s="28"/>
      <c r="FK1191" s="28"/>
      <c r="FL1191" s="28"/>
      <c r="FM1191" s="28"/>
      <c r="FN1191" s="28"/>
      <c r="FO1191" s="28"/>
      <c r="FP1191" s="28"/>
      <c r="FQ1191" s="28"/>
      <c r="FR1191" s="28"/>
      <c r="FS1191" s="28"/>
      <c r="FT1191" s="28"/>
      <c r="FU1191" s="28"/>
      <c r="FV1191" s="28"/>
      <c r="FW1191" s="28"/>
      <c r="FX1191" s="28"/>
      <c r="FY1191" s="28"/>
      <c r="FZ1191" s="28"/>
      <c r="GA1191" s="28"/>
      <c r="GB1191" s="28"/>
      <c r="GC1191" s="28"/>
      <c r="GD1191" s="28"/>
      <c r="GE1191" s="28"/>
      <c r="GF1191" s="28"/>
      <c r="GG1191" s="28"/>
      <c r="GH1191" s="28"/>
      <c r="GI1191" s="28"/>
      <c r="GJ1191" s="28"/>
      <c r="GK1191" s="28"/>
      <c r="GL1191" s="28"/>
      <c r="GM1191" s="28"/>
      <c r="GN1191" s="28"/>
      <c r="GO1191" s="28"/>
      <c r="GP1191" s="28"/>
      <c r="GQ1191" s="28"/>
      <c r="GR1191" s="28"/>
      <c r="GS1191" s="28"/>
      <c r="GT1191" s="28"/>
      <c r="GU1191" s="28"/>
      <c r="GV1191" s="28"/>
      <c r="GW1191" s="28"/>
      <c r="GX1191" s="28"/>
      <c r="GY1191" s="28"/>
      <c r="GZ1191" s="28"/>
      <c r="HA1191" s="28"/>
      <c r="HB1191" s="28"/>
      <c r="HC1191" s="28"/>
      <c r="HD1191" s="28"/>
      <c r="HE1191" s="28"/>
      <c r="HF1191" s="28"/>
      <c r="HG1191" s="28"/>
      <c r="HH1191" s="28"/>
      <c r="HI1191" s="28"/>
      <c r="HJ1191" s="28"/>
      <c r="HK1191" s="28"/>
      <c r="HL1191" s="28"/>
      <c r="HM1191" s="28"/>
      <c r="HN1191" s="28"/>
      <c r="HO1191" s="28"/>
      <c r="HP1191" s="28"/>
      <c r="HQ1191" s="28"/>
      <c r="HR1191" s="28"/>
      <c r="HS1191" s="28"/>
      <c r="HT1191" s="28"/>
      <c r="HU1191" s="28"/>
      <c r="HV1191" s="28"/>
      <c r="HW1191" s="28"/>
      <c r="HX1191" s="28"/>
      <c r="HY1191" s="28"/>
      <c r="HZ1191" s="28"/>
      <c r="IA1191" s="28"/>
      <c r="IB1191" s="28"/>
      <c r="IC1191" s="28"/>
      <c r="ID1191" s="28"/>
      <c r="IE1191" s="28"/>
      <c r="IF1191" s="28"/>
      <c r="IG1191" s="28"/>
      <c r="IH1191" s="28"/>
      <c r="II1191" s="28"/>
      <c r="IJ1191" s="28"/>
      <c r="IK1191" s="28"/>
      <c r="IL1191" s="28"/>
      <c r="IM1191" s="28"/>
      <c r="IN1191" s="28"/>
      <c r="IO1191" s="28"/>
      <c r="IP1191" s="28"/>
      <c r="IQ1191" s="28"/>
      <c r="IR1191" s="28"/>
    </row>
    <row r="1192" spans="2:252" x14ac:dyDescent="0.25">
      <c r="B1192" s="28"/>
      <c r="C1192" s="28"/>
      <c r="D1192" s="28"/>
      <c r="E1192" s="28"/>
      <c r="F1192" s="28"/>
      <c r="G1192" s="28"/>
      <c r="H1192" s="28"/>
      <c r="K1192" s="28"/>
      <c r="L1192" s="28"/>
      <c r="M1192" s="28"/>
      <c r="N1192" s="28"/>
      <c r="O1192" s="28"/>
      <c r="P1192" s="28"/>
      <c r="Q1192" s="28"/>
      <c r="R1192" s="28"/>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c r="DN1192" s="28"/>
      <c r="DO1192" s="28"/>
      <c r="DP1192" s="28"/>
      <c r="DQ1192" s="28"/>
      <c r="DR1192" s="28"/>
      <c r="DS1192" s="28"/>
      <c r="DT1192" s="28"/>
      <c r="DU1192" s="28"/>
      <c r="DV1192" s="28"/>
      <c r="DW1192" s="28"/>
      <c r="DX1192" s="28"/>
      <c r="DY1192" s="28"/>
      <c r="DZ1192" s="28"/>
      <c r="EA1192" s="28"/>
      <c r="EB1192" s="28"/>
      <c r="EC1192" s="28"/>
      <c r="ED1192" s="28"/>
      <c r="EE1192" s="28"/>
      <c r="EF1192" s="28"/>
      <c r="EG1192" s="28"/>
      <c r="EH1192" s="28"/>
      <c r="EI1192" s="28"/>
      <c r="EJ1192" s="28"/>
      <c r="EK1192" s="28"/>
      <c r="EL1192" s="28"/>
      <c r="EM1192" s="28"/>
      <c r="EN1192" s="28"/>
      <c r="EO1192" s="28"/>
      <c r="EP1192" s="28"/>
      <c r="EQ1192" s="28"/>
      <c r="ER1192" s="28"/>
      <c r="ES1192" s="28"/>
      <c r="ET1192" s="28"/>
      <c r="EU1192" s="28"/>
      <c r="EV1192" s="28"/>
      <c r="EW1192" s="28"/>
      <c r="EX1192" s="28"/>
      <c r="EY1192" s="28"/>
      <c r="EZ1192" s="28"/>
      <c r="FA1192" s="28"/>
      <c r="FB1192" s="28"/>
      <c r="FC1192" s="28"/>
      <c r="FD1192" s="28"/>
      <c r="FE1192" s="28"/>
      <c r="FF1192" s="28"/>
      <c r="FG1192" s="28"/>
      <c r="FH1192" s="28"/>
      <c r="FI1192" s="28"/>
      <c r="FJ1192" s="28"/>
      <c r="FK1192" s="28"/>
      <c r="FL1192" s="28"/>
      <c r="FM1192" s="28"/>
      <c r="FN1192" s="28"/>
      <c r="FO1192" s="28"/>
      <c r="FP1192" s="28"/>
      <c r="FQ1192" s="28"/>
      <c r="FR1192" s="28"/>
      <c r="FS1192" s="28"/>
      <c r="FT1192" s="28"/>
      <c r="FU1192" s="28"/>
      <c r="FV1192" s="28"/>
      <c r="FW1192" s="28"/>
      <c r="FX1192" s="28"/>
      <c r="FY1192" s="28"/>
      <c r="FZ1192" s="28"/>
      <c r="GA1192" s="28"/>
      <c r="GB1192" s="28"/>
      <c r="GC1192" s="28"/>
      <c r="GD1192" s="28"/>
      <c r="GE1192" s="28"/>
      <c r="GF1192" s="28"/>
      <c r="GG1192" s="28"/>
      <c r="GH1192" s="28"/>
      <c r="GI1192" s="28"/>
      <c r="GJ1192" s="28"/>
      <c r="GK1192" s="28"/>
      <c r="GL1192" s="28"/>
      <c r="GM1192" s="28"/>
      <c r="GN1192" s="28"/>
      <c r="GO1192" s="28"/>
      <c r="GP1192" s="28"/>
      <c r="GQ1192" s="28"/>
      <c r="GR1192" s="28"/>
      <c r="GS1192" s="28"/>
      <c r="GT1192" s="28"/>
      <c r="GU1192" s="28"/>
      <c r="GV1192" s="28"/>
      <c r="GW1192" s="28"/>
      <c r="GX1192" s="28"/>
      <c r="GY1192" s="28"/>
      <c r="GZ1192" s="28"/>
      <c r="HA1192" s="28"/>
      <c r="HB1192" s="28"/>
      <c r="HC1192" s="28"/>
      <c r="HD1192" s="28"/>
      <c r="HE1192" s="28"/>
      <c r="HF1192" s="28"/>
      <c r="HG1192" s="28"/>
      <c r="HH1192" s="28"/>
      <c r="HI1192" s="28"/>
      <c r="HJ1192" s="28"/>
      <c r="HK1192" s="28"/>
      <c r="HL1192" s="28"/>
      <c r="HM1192" s="28"/>
      <c r="HN1192" s="28"/>
      <c r="HO1192" s="28"/>
      <c r="HP1192" s="28"/>
      <c r="HQ1192" s="28"/>
      <c r="HR1192" s="28"/>
      <c r="HS1192" s="28"/>
      <c r="HT1192" s="28"/>
      <c r="HU1192" s="28"/>
      <c r="HV1192" s="28"/>
      <c r="HW1192" s="28"/>
      <c r="HX1192" s="28"/>
      <c r="HY1192" s="28"/>
      <c r="HZ1192" s="28"/>
      <c r="IA1192" s="28"/>
      <c r="IB1192" s="28"/>
      <c r="IC1192" s="28"/>
      <c r="ID1192" s="28"/>
      <c r="IE1192" s="28"/>
      <c r="IF1192" s="28"/>
      <c r="IG1192" s="28"/>
      <c r="IH1192" s="28"/>
      <c r="II1192" s="28"/>
      <c r="IJ1192" s="28"/>
      <c r="IK1192" s="28"/>
      <c r="IL1192" s="28"/>
      <c r="IM1192" s="28"/>
      <c r="IN1192" s="28"/>
      <c r="IO1192" s="28"/>
      <c r="IP1192" s="28"/>
      <c r="IQ1192" s="28"/>
      <c r="IR1192" s="28"/>
    </row>
    <row r="1193" spans="2:252" x14ac:dyDescent="0.25">
      <c r="B1193" s="28"/>
      <c r="C1193" s="28"/>
      <c r="D1193" s="28"/>
      <c r="E1193" s="28"/>
      <c r="F1193" s="28"/>
      <c r="G1193" s="28"/>
      <c r="H1193" s="28"/>
      <c r="K1193" s="28"/>
      <c r="L1193" s="28"/>
      <c r="M1193" s="28"/>
      <c r="N1193" s="28"/>
      <c r="O1193" s="28"/>
      <c r="P1193" s="28"/>
      <c r="Q1193" s="28"/>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c r="DN1193" s="28"/>
      <c r="DO1193" s="28"/>
      <c r="DP1193" s="28"/>
      <c r="DQ1193" s="28"/>
      <c r="DR1193" s="28"/>
      <c r="DS1193" s="28"/>
      <c r="DT1193" s="28"/>
      <c r="DU1193" s="28"/>
      <c r="DV1193" s="28"/>
      <c r="DW1193" s="28"/>
      <c r="DX1193" s="28"/>
      <c r="DY1193" s="28"/>
      <c r="DZ1193" s="28"/>
      <c r="EA1193" s="28"/>
      <c r="EB1193" s="28"/>
      <c r="EC1193" s="28"/>
      <c r="ED1193" s="28"/>
      <c r="EE1193" s="28"/>
      <c r="EF1193" s="28"/>
      <c r="EG1193" s="28"/>
      <c r="EH1193" s="28"/>
      <c r="EI1193" s="28"/>
      <c r="EJ1193" s="28"/>
      <c r="EK1193" s="28"/>
      <c r="EL1193" s="28"/>
      <c r="EM1193" s="28"/>
      <c r="EN1193" s="28"/>
      <c r="EO1193" s="28"/>
      <c r="EP1193" s="28"/>
      <c r="EQ1193" s="28"/>
      <c r="ER1193" s="28"/>
      <c r="ES1193" s="28"/>
      <c r="ET1193" s="28"/>
      <c r="EU1193" s="28"/>
      <c r="EV1193" s="28"/>
      <c r="EW1193" s="28"/>
      <c r="EX1193" s="28"/>
      <c r="EY1193" s="28"/>
      <c r="EZ1193" s="28"/>
      <c r="FA1193" s="28"/>
      <c r="FB1193" s="28"/>
      <c r="FC1193" s="28"/>
      <c r="FD1193" s="28"/>
      <c r="FE1193" s="28"/>
      <c r="FF1193" s="28"/>
      <c r="FG1193" s="28"/>
      <c r="FH1193" s="28"/>
      <c r="FI1193" s="28"/>
      <c r="FJ1193" s="28"/>
      <c r="FK1193" s="28"/>
      <c r="FL1193" s="28"/>
      <c r="FM1193" s="28"/>
      <c r="FN1193" s="28"/>
      <c r="FO1193" s="28"/>
      <c r="FP1193" s="28"/>
      <c r="FQ1193" s="28"/>
      <c r="FR1193" s="28"/>
      <c r="FS1193" s="28"/>
      <c r="FT1193" s="28"/>
      <c r="FU1193" s="28"/>
      <c r="FV1193" s="28"/>
      <c r="FW1193" s="28"/>
      <c r="FX1193" s="28"/>
      <c r="FY1193" s="28"/>
      <c r="FZ1193" s="28"/>
      <c r="GA1193" s="28"/>
      <c r="GB1193" s="28"/>
      <c r="GC1193" s="28"/>
      <c r="GD1193" s="28"/>
      <c r="GE1193" s="28"/>
      <c r="GF1193" s="28"/>
      <c r="GG1193" s="28"/>
      <c r="GH1193" s="28"/>
      <c r="GI1193" s="28"/>
      <c r="GJ1193" s="28"/>
      <c r="GK1193" s="28"/>
      <c r="GL1193" s="28"/>
      <c r="GM1193" s="28"/>
      <c r="GN1193" s="28"/>
      <c r="GO1193" s="28"/>
      <c r="GP1193" s="28"/>
      <c r="GQ1193" s="28"/>
      <c r="GR1193" s="28"/>
      <c r="GS1193" s="28"/>
      <c r="GT1193" s="28"/>
      <c r="GU1193" s="28"/>
      <c r="GV1193" s="28"/>
      <c r="GW1193" s="28"/>
      <c r="GX1193" s="28"/>
      <c r="GY1193" s="28"/>
      <c r="GZ1193" s="28"/>
      <c r="HA1193" s="28"/>
      <c r="HB1193" s="28"/>
      <c r="HC1193" s="28"/>
      <c r="HD1193" s="28"/>
      <c r="HE1193" s="28"/>
      <c r="HF1193" s="28"/>
      <c r="HG1193" s="28"/>
      <c r="HH1193" s="28"/>
      <c r="HI1193" s="28"/>
      <c r="HJ1193" s="28"/>
      <c r="HK1193" s="28"/>
      <c r="HL1193" s="28"/>
      <c r="HM1193" s="28"/>
      <c r="HN1193" s="28"/>
      <c r="HO1193" s="28"/>
      <c r="HP1193" s="28"/>
      <c r="HQ1193" s="28"/>
      <c r="HR1193" s="28"/>
      <c r="HS1193" s="28"/>
      <c r="HT1193" s="28"/>
      <c r="HU1193" s="28"/>
      <c r="HV1193" s="28"/>
      <c r="HW1193" s="28"/>
      <c r="HX1193" s="28"/>
      <c r="HY1193" s="28"/>
      <c r="HZ1193" s="28"/>
      <c r="IA1193" s="28"/>
      <c r="IB1193" s="28"/>
      <c r="IC1193" s="28"/>
      <c r="ID1193" s="28"/>
      <c r="IE1193" s="28"/>
      <c r="IF1193" s="28"/>
      <c r="IG1193" s="28"/>
      <c r="IH1193" s="28"/>
      <c r="II1193" s="28"/>
      <c r="IJ1193" s="28"/>
      <c r="IK1193" s="28"/>
      <c r="IL1193" s="28"/>
      <c r="IM1193" s="28"/>
      <c r="IN1193" s="28"/>
      <c r="IO1193" s="28"/>
      <c r="IP1193" s="28"/>
      <c r="IQ1193" s="28"/>
      <c r="IR1193" s="28"/>
    </row>
    <row r="1194" spans="2:252" x14ac:dyDescent="0.25">
      <c r="B1194" s="28"/>
      <c r="C1194" s="28"/>
      <c r="D1194" s="28"/>
      <c r="E1194" s="28"/>
      <c r="F1194" s="28"/>
      <c r="G1194" s="28"/>
      <c r="H1194" s="28"/>
      <c r="K1194" s="28"/>
      <c r="L1194" s="28"/>
      <c r="M1194" s="28"/>
      <c r="N1194" s="28"/>
      <c r="O1194" s="28"/>
      <c r="P1194" s="28"/>
      <c r="Q1194" s="28"/>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c r="DN1194" s="28"/>
      <c r="DO1194" s="28"/>
      <c r="DP1194" s="28"/>
      <c r="DQ1194" s="28"/>
      <c r="DR1194" s="28"/>
      <c r="DS1194" s="28"/>
      <c r="DT1194" s="28"/>
      <c r="DU1194" s="28"/>
      <c r="DV1194" s="28"/>
      <c r="DW1194" s="28"/>
      <c r="DX1194" s="28"/>
      <c r="DY1194" s="28"/>
      <c r="DZ1194" s="28"/>
      <c r="EA1194" s="28"/>
      <c r="EB1194" s="28"/>
      <c r="EC1194" s="28"/>
      <c r="ED1194" s="28"/>
      <c r="EE1194" s="28"/>
      <c r="EF1194" s="28"/>
      <c r="EG1194" s="28"/>
      <c r="EH1194" s="28"/>
      <c r="EI1194" s="28"/>
      <c r="EJ1194" s="28"/>
      <c r="EK1194" s="28"/>
      <c r="EL1194" s="28"/>
      <c r="EM1194" s="28"/>
      <c r="EN1194" s="28"/>
      <c r="EO1194" s="28"/>
      <c r="EP1194" s="28"/>
      <c r="EQ1194" s="28"/>
      <c r="ER1194" s="28"/>
      <c r="ES1194" s="28"/>
      <c r="ET1194" s="28"/>
      <c r="EU1194" s="28"/>
      <c r="EV1194" s="28"/>
      <c r="EW1194" s="28"/>
      <c r="EX1194" s="28"/>
      <c r="EY1194" s="28"/>
      <c r="EZ1194" s="28"/>
      <c r="FA1194" s="28"/>
      <c r="FB1194" s="28"/>
      <c r="FC1194" s="28"/>
      <c r="FD1194" s="28"/>
      <c r="FE1194" s="28"/>
      <c r="FF1194" s="28"/>
      <c r="FG1194" s="28"/>
      <c r="FH1194" s="28"/>
      <c r="FI1194" s="28"/>
      <c r="FJ1194" s="28"/>
      <c r="FK1194" s="28"/>
      <c r="FL1194" s="28"/>
      <c r="FM1194" s="28"/>
      <c r="FN1194" s="28"/>
      <c r="FO1194" s="28"/>
      <c r="FP1194" s="28"/>
      <c r="FQ1194" s="28"/>
      <c r="FR1194" s="28"/>
      <c r="FS1194" s="28"/>
      <c r="FT1194" s="28"/>
      <c r="FU1194" s="28"/>
      <c r="FV1194" s="28"/>
      <c r="FW1194" s="28"/>
      <c r="FX1194" s="28"/>
      <c r="FY1194" s="28"/>
      <c r="FZ1194" s="28"/>
      <c r="GA1194" s="28"/>
      <c r="GB1194" s="28"/>
      <c r="GC1194" s="28"/>
      <c r="GD1194" s="28"/>
      <c r="GE1194" s="28"/>
      <c r="GF1194" s="28"/>
      <c r="GG1194" s="28"/>
      <c r="GH1194" s="28"/>
      <c r="GI1194" s="28"/>
      <c r="GJ1194" s="28"/>
      <c r="GK1194" s="28"/>
      <c r="GL1194" s="28"/>
      <c r="GM1194" s="28"/>
      <c r="GN1194" s="28"/>
      <c r="GO1194" s="28"/>
      <c r="GP1194" s="28"/>
      <c r="GQ1194" s="28"/>
      <c r="GR1194" s="28"/>
      <c r="GS1194" s="28"/>
      <c r="GT1194" s="28"/>
      <c r="GU1194" s="28"/>
      <c r="GV1194" s="28"/>
      <c r="GW1194" s="28"/>
      <c r="GX1194" s="28"/>
      <c r="GY1194" s="28"/>
      <c r="GZ1194" s="28"/>
      <c r="HA1194" s="28"/>
      <c r="HB1194" s="28"/>
      <c r="HC1194" s="28"/>
      <c r="HD1194" s="28"/>
      <c r="HE1194" s="28"/>
      <c r="HF1194" s="28"/>
      <c r="HG1194" s="28"/>
      <c r="HH1194" s="28"/>
      <c r="HI1194" s="28"/>
      <c r="HJ1194" s="28"/>
      <c r="HK1194" s="28"/>
      <c r="HL1194" s="28"/>
      <c r="HM1194" s="28"/>
      <c r="HN1194" s="28"/>
      <c r="HO1194" s="28"/>
      <c r="HP1194" s="28"/>
      <c r="HQ1194" s="28"/>
      <c r="HR1194" s="28"/>
      <c r="HS1194" s="28"/>
      <c r="HT1194" s="28"/>
      <c r="HU1194" s="28"/>
      <c r="HV1194" s="28"/>
      <c r="HW1194" s="28"/>
      <c r="HX1194" s="28"/>
      <c r="HY1194" s="28"/>
      <c r="HZ1194" s="28"/>
      <c r="IA1194" s="28"/>
      <c r="IB1194" s="28"/>
      <c r="IC1194" s="28"/>
      <c r="ID1194" s="28"/>
      <c r="IE1194" s="28"/>
      <c r="IF1194" s="28"/>
      <c r="IG1194" s="28"/>
      <c r="IH1194" s="28"/>
      <c r="II1194" s="28"/>
      <c r="IJ1194" s="28"/>
      <c r="IK1194" s="28"/>
      <c r="IL1194" s="28"/>
      <c r="IM1194" s="28"/>
      <c r="IN1194" s="28"/>
      <c r="IO1194" s="28"/>
      <c r="IP1194" s="28"/>
      <c r="IQ1194" s="28"/>
      <c r="IR1194" s="28"/>
    </row>
    <row r="1195" spans="2:252" x14ac:dyDescent="0.25">
      <c r="B1195" s="28"/>
      <c r="C1195" s="28"/>
      <c r="D1195" s="28"/>
      <c r="E1195" s="28"/>
      <c r="F1195" s="28"/>
      <c r="G1195" s="28"/>
      <c r="H1195" s="28"/>
      <c r="K1195" s="28"/>
      <c r="L1195" s="28"/>
      <c r="M1195" s="28"/>
      <c r="N1195" s="28"/>
      <c r="O1195" s="28"/>
      <c r="P1195" s="28"/>
      <c r="Q1195" s="28"/>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c r="DN1195" s="28"/>
      <c r="DO1195" s="28"/>
      <c r="DP1195" s="28"/>
      <c r="DQ1195" s="28"/>
      <c r="DR1195" s="28"/>
      <c r="DS1195" s="28"/>
      <c r="DT1195" s="28"/>
      <c r="DU1195" s="28"/>
      <c r="DV1195" s="28"/>
      <c r="DW1195" s="28"/>
      <c r="DX1195" s="28"/>
      <c r="DY1195" s="28"/>
      <c r="DZ1195" s="28"/>
      <c r="EA1195" s="28"/>
      <c r="EB1195" s="28"/>
      <c r="EC1195" s="28"/>
      <c r="ED1195" s="28"/>
      <c r="EE1195" s="28"/>
      <c r="EF1195" s="28"/>
      <c r="EG1195" s="28"/>
      <c r="EH1195" s="28"/>
      <c r="EI1195" s="28"/>
      <c r="EJ1195" s="28"/>
      <c r="EK1195" s="28"/>
      <c r="EL1195" s="28"/>
      <c r="EM1195" s="28"/>
      <c r="EN1195" s="28"/>
      <c r="EO1195" s="28"/>
      <c r="EP1195" s="28"/>
      <c r="EQ1195" s="28"/>
      <c r="ER1195" s="28"/>
      <c r="ES1195" s="28"/>
      <c r="ET1195" s="28"/>
      <c r="EU1195" s="28"/>
      <c r="EV1195" s="28"/>
      <c r="EW1195" s="28"/>
      <c r="EX1195" s="28"/>
      <c r="EY1195" s="28"/>
      <c r="EZ1195" s="28"/>
      <c r="FA1195" s="28"/>
      <c r="FB1195" s="28"/>
      <c r="FC1195" s="28"/>
      <c r="FD1195" s="28"/>
      <c r="FE1195" s="28"/>
      <c r="FF1195" s="28"/>
      <c r="FG1195" s="28"/>
      <c r="FH1195" s="28"/>
      <c r="FI1195" s="28"/>
      <c r="FJ1195" s="28"/>
      <c r="FK1195" s="28"/>
      <c r="FL1195" s="28"/>
      <c r="FM1195" s="28"/>
      <c r="FN1195" s="28"/>
      <c r="FO1195" s="28"/>
      <c r="FP1195" s="28"/>
      <c r="FQ1195" s="28"/>
      <c r="FR1195" s="28"/>
      <c r="FS1195" s="28"/>
      <c r="FT1195" s="28"/>
      <c r="FU1195" s="28"/>
      <c r="FV1195" s="28"/>
      <c r="FW1195" s="28"/>
      <c r="FX1195" s="28"/>
      <c r="FY1195" s="28"/>
      <c r="FZ1195" s="28"/>
      <c r="GA1195" s="28"/>
      <c r="GB1195" s="28"/>
      <c r="GC1195" s="28"/>
      <c r="GD1195" s="28"/>
      <c r="GE1195" s="28"/>
      <c r="GF1195" s="28"/>
      <c r="GG1195" s="28"/>
      <c r="GH1195" s="28"/>
      <c r="GI1195" s="28"/>
      <c r="GJ1195" s="28"/>
      <c r="GK1195" s="28"/>
      <c r="GL1195" s="28"/>
      <c r="GM1195" s="28"/>
      <c r="GN1195" s="28"/>
      <c r="GO1195" s="28"/>
      <c r="GP1195" s="28"/>
      <c r="GQ1195" s="28"/>
      <c r="GR1195" s="28"/>
      <c r="GS1195" s="28"/>
      <c r="GT1195" s="28"/>
      <c r="GU1195" s="28"/>
      <c r="GV1195" s="28"/>
      <c r="GW1195" s="28"/>
      <c r="GX1195" s="28"/>
      <c r="GY1195" s="28"/>
      <c r="GZ1195" s="28"/>
      <c r="HA1195" s="28"/>
      <c r="HB1195" s="28"/>
      <c r="HC1195" s="28"/>
      <c r="HD1195" s="28"/>
      <c r="HE1195" s="28"/>
      <c r="HF1195" s="28"/>
      <c r="HG1195" s="28"/>
      <c r="HH1195" s="28"/>
      <c r="HI1195" s="28"/>
      <c r="HJ1195" s="28"/>
      <c r="HK1195" s="28"/>
      <c r="HL1195" s="28"/>
      <c r="HM1195" s="28"/>
      <c r="HN1195" s="28"/>
      <c r="HO1195" s="28"/>
      <c r="HP1195" s="28"/>
      <c r="HQ1195" s="28"/>
      <c r="HR1195" s="28"/>
      <c r="HS1195" s="28"/>
      <c r="HT1195" s="28"/>
      <c r="HU1195" s="28"/>
      <c r="HV1195" s="28"/>
      <c r="HW1195" s="28"/>
      <c r="HX1195" s="28"/>
      <c r="HY1195" s="28"/>
      <c r="HZ1195" s="28"/>
      <c r="IA1195" s="28"/>
      <c r="IB1195" s="28"/>
      <c r="IC1195" s="28"/>
      <c r="ID1195" s="28"/>
      <c r="IE1195" s="28"/>
      <c r="IF1195" s="28"/>
      <c r="IG1195" s="28"/>
      <c r="IH1195" s="28"/>
      <c r="II1195" s="28"/>
      <c r="IJ1195" s="28"/>
      <c r="IK1195" s="28"/>
      <c r="IL1195" s="28"/>
      <c r="IM1195" s="28"/>
      <c r="IN1195" s="28"/>
      <c r="IO1195" s="28"/>
      <c r="IP1195" s="28"/>
      <c r="IQ1195" s="28"/>
      <c r="IR1195" s="28"/>
    </row>
    <row r="1196" spans="2:252" x14ac:dyDescent="0.25">
      <c r="B1196" s="28"/>
      <c r="C1196" s="28"/>
      <c r="D1196" s="28"/>
      <c r="E1196" s="28"/>
      <c r="F1196" s="28"/>
      <c r="G1196" s="28"/>
      <c r="H1196" s="28"/>
      <c r="K1196" s="28"/>
      <c r="L1196" s="28"/>
      <c r="M1196" s="28"/>
      <c r="N1196" s="28"/>
      <c r="O1196" s="28"/>
      <c r="P1196" s="28"/>
      <c r="Q1196" s="28"/>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c r="DN1196" s="28"/>
      <c r="DO1196" s="28"/>
      <c r="DP1196" s="28"/>
      <c r="DQ1196" s="28"/>
      <c r="DR1196" s="28"/>
      <c r="DS1196" s="28"/>
      <c r="DT1196" s="28"/>
      <c r="DU1196" s="28"/>
      <c r="DV1196" s="28"/>
      <c r="DW1196" s="28"/>
      <c r="DX1196" s="28"/>
      <c r="DY1196" s="28"/>
      <c r="DZ1196" s="28"/>
      <c r="EA1196" s="28"/>
      <c r="EB1196" s="28"/>
      <c r="EC1196" s="28"/>
      <c r="ED1196" s="28"/>
      <c r="EE1196" s="28"/>
      <c r="EF1196" s="28"/>
      <c r="EG1196" s="28"/>
      <c r="EH1196" s="28"/>
      <c r="EI1196" s="28"/>
      <c r="EJ1196" s="28"/>
      <c r="EK1196" s="28"/>
      <c r="EL1196" s="28"/>
      <c r="EM1196" s="28"/>
      <c r="EN1196" s="28"/>
      <c r="EO1196" s="28"/>
      <c r="EP1196" s="28"/>
      <c r="EQ1196" s="28"/>
      <c r="ER1196" s="28"/>
      <c r="ES1196" s="28"/>
      <c r="ET1196" s="28"/>
      <c r="EU1196" s="28"/>
      <c r="EV1196" s="28"/>
      <c r="EW1196" s="28"/>
      <c r="EX1196" s="28"/>
      <c r="EY1196" s="28"/>
      <c r="EZ1196" s="28"/>
      <c r="FA1196" s="28"/>
      <c r="FB1196" s="28"/>
      <c r="FC1196" s="28"/>
      <c r="FD1196" s="28"/>
      <c r="FE1196" s="28"/>
      <c r="FF1196" s="28"/>
      <c r="FG1196" s="28"/>
      <c r="FH1196" s="28"/>
      <c r="FI1196" s="28"/>
      <c r="FJ1196" s="28"/>
      <c r="FK1196" s="28"/>
      <c r="FL1196" s="28"/>
      <c r="FM1196" s="28"/>
      <c r="FN1196" s="28"/>
      <c r="FO1196" s="28"/>
      <c r="FP1196" s="28"/>
      <c r="FQ1196" s="28"/>
      <c r="FR1196" s="28"/>
      <c r="FS1196" s="28"/>
      <c r="FT1196" s="28"/>
      <c r="FU1196" s="28"/>
      <c r="FV1196" s="28"/>
      <c r="FW1196" s="28"/>
      <c r="FX1196" s="28"/>
      <c r="FY1196" s="28"/>
      <c r="FZ1196" s="28"/>
      <c r="GA1196" s="28"/>
      <c r="GB1196" s="28"/>
      <c r="GC1196" s="28"/>
      <c r="GD1196" s="28"/>
      <c r="GE1196" s="28"/>
      <c r="GF1196" s="28"/>
      <c r="GG1196" s="28"/>
      <c r="GH1196" s="28"/>
      <c r="GI1196" s="28"/>
      <c r="GJ1196" s="28"/>
      <c r="GK1196" s="28"/>
      <c r="GL1196" s="28"/>
      <c r="GM1196" s="28"/>
      <c r="GN1196" s="28"/>
      <c r="GO1196" s="28"/>
      <c r="GP1196" s="28"/>
      <c r="GQ1196" s="28"/>
      <c r="GR1196" s="28"/>
      <c r="GS1196" s="28"/>
      <c r="GT1196" s="28"/>
      <c r="GU1196" s="28"/>
      <c r="GV1196" s="28"/>
      <c r="GW1196" s="28"/>
      <c r="GX1196" s="28"/>
      <c r="GY1196" s="28"/>
      <c r="GZ1196" s="28"/>
      <c r="HA1196" s="28"/>
      <c r="HB1196" s="28"/>
      <c r="HC1196" s="28"/>
      <c r="HD1196" s="28"/>
      <c r="HE1196" s="28"/>
      <c r="HF1196" s="28"/>
      <c r="HG1196" s="28"/>
      <c r="HH1196" s="28"/>
      <c r="HI1196" s="28"/>
      <c r="HJ1196" s="28"/>
      <c r="HK1196" s="28"/>
      <c r="HL1196" s="28"/>
      <c r="HM1196" s="28"/>
      <c r="HN1196" s="28"/>
      <c r="HO1196" s="28"/>
      <c r="HP1196" s="28"/>
      <c r="HQ1196" s="28"/>
      <c r="HR1196" s="28"/>
      <c r="HS1196" s="28"/>
      <c r="HT1196" s="28"/>
      <c r="HU1196" s="28"/>
      <c r="HV1196" s="28"/>
      <c r="HW1196" s="28"/>
      <c r="HX1196" s="28"/>
      <c r="HY1196" s="28"/>
      <c r="HZ1196" s="28"/>
      <c r="IA1196" s="28"/>
      <c r="IB1196" s="28"/>
      <c r="IC1196" s="28"/>
      <c r="ID1196" s="28"/>
      <c r="IE1196" s="28"/>
      <c r="IF1196" s="28"/>
      <c r="IG1196" s="28"/>
      <c r="IH1196" s="28"/>
      <c r="II1196" s="28"/>
      <c r="IJ1196" s="28"/>
      <c r="IK1196" s="28"/>
      <c r="IL1196" s="28"/>
      <c r="IM1196" s="28"/>
      <c r="IN1196" s="28"/>
      <c r="IO1196" s="28"/>
      <c r="IP1196" s="28"/>
      <c r="IQ1196" s="28"/>
      <c r="IR1196" s="28"/>
    </row>
    <row r="1197" spans="2:252" x14ac:dyDescent="0.25">
      <c r="B1197" s="28"/>
      <c r="C1197" s="28"/>
      <c r="D1197" s="28"/>
      <c r="E1197" s="28"/>
      <c r="F1197" s="28"/>
      <c r="G1197" s="28"/>
      <c r="H1197" s="28"/>
      <c r="K1197" s="28"/>
      <c r="L1197" s="28"/>
      <c r="M1197" s="28"/>
      <c r="N1197" s="28"/>
      <c r="O1197" s="28"/>
      <c r="P1197" s="28"/>
      <c r="Q1197" s="28"/>
      <c r="R1197" s="28"/>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c r="DN1197" s="28"/>
      <c r="DO1197" s="28"/>
      <c r="DP1197" s="28"/>
      <c r="DQ1197" s="28"/>
      <c r="DR1197" s="28"/>
      <c r="DS1197" s="28"/>
      <c r="DT1197" s="28"/>
      <c r="DU1197" s="28"/>
      <c r="DV1197" s="28"/>
      <c r="DW1197" s="28"/>
      <c r="DX1197" s="28"/>
      <c r="DY1197" s="28"/>
      <c r="DZ1197" s="28"/>
      <c r="EA1197" s="28"/>
      <c r="EB1197" s="28"/>
      <c r="EC1197" s="28"/>
      <c r="ED1197" s="28"/>
      <c r="EE1197" s="28"/>
      <c r="EF1197" s="28"/>
      <c r="EG1197" s="28"/>
      <c r="EH1197" s="28"/>
      <c r="EI1197" s="28"/>
      <c r="EJ1197" s="28"/>
      <c r="EK1197" s="28"/>
      <c r="EL1197" s="28"/>
      <c r="EM1197" s="28"/>
      <c r="EN1197" s="28"/>
      <c r="EO1197" s="28"/>
      <c r="EP1197" s="28"/>
      <c r="EQ1197" s="28"/>
      <c r="ER1197" s="28"/>
      <c r="ES1197" s="28"/>
      <c r="ET1197" s="28"/>
      <c r="EU1197" s="28"/>
      <c r="EV1197" s="28"/>
      <c r="EW1197" s="28"/>
      <c r="EX1197" s="28"/>
      <c r="EY1197" s="28"/>
      <c r="EZ1197" s="28"/>
      <c r="FA1197" s="28"/>
      <c r="FB1197" s="28"/>
      <c r="FC1197" s="28"/>
      <c r="FD1197" s="28"/>
      <c r="FE1197" s="28"/>
      <c r="FF1197" s="28"/>
      <c r="FG1197" s="28"/>
      <c r="FH1197" s="28"/>
      <c r="FI1197" s="28"/>
      <c r="FJ1197" s="28"/>
      <c r="FK1197" s="28"/>
      <c r="FL1197" s="28"/>
      <c r="FM1197" s="28"/>
      <c r="FN1197" s="28"/>
      <c r="FO1197" s="28"/>
      <c r="FP1197" s="28"/>
      <c r="FQ1197" s="28"/>
      <c r="FR1197" s="28"/>
      <c r="FS1197" s="28"/>
      <c r="FT1197" s="28"/>
      <c r="FU1197" s="28"/>
      <c r="FV1197" s="28"/>
      <c r="FW1197" s="28"/>
      <c r="FX1197" s="28"/>
      <c r="FY1197" s="28"/>
      <c r="FZ1197" s="28"/>
      <c r="GA1197" s="28"/>
      <c r="GB1197" s="28"/>
      <c r="GC1197" s="28"/>
      <c r="GD1197" s="28"/>
      <c r="GE1197" s="28"/>
      <c r="GF1197" s="28"/>
      <c r="GG1197" s="28"/>
      <c r="GH1197" s="28"/>
      <c r="GI1197" s="28"/>
      <c r="GJ1197" s="28"/>
      <c r="GK1197" s="28"/>
      <c r="GL1197" s="28"/>
      <c r="GM1197" s="28"/>
      <c r="GN1197" s="28"/>
      <c r="GO1197" s="28"/>
      <c r="GP1197" s="28"/>
      <c r="GQ1197" s="28"/>
      <c r="GR1197" s="28"/>
      <c r="GS1197" s="28"/>
      <c r="GT1197" s="28"/>
      <c r="GU1197" s="28"/>
      <c r="GV1197" s="28"/>
      <c r="GW1197" s="28"/>
      <c r="GX1197" s="28"/>
      <c r="GY1197" s="28"/>
      <c r="GZ1197" s="28"/>
      <c r="HA1197" s="28"/>
      <c r="HB1197" s="28"/>
      <c r="HC1197" s="28"/>
      <c r="HD1197" s="28"/>
      <c r="HE1197" s="28"/>
      <c r="HF1197" s="28"/>
      <c r="HG1197" s="28"/>
      <c r="HH1197" s="28"/>
      <c r="HI1197" s="28"/>
      <c r="HJ1197" s="28"/>
      <c r="HK1197" s="28"/>
      <c r="HL1197" s="28"/>
      <c r="HM1197" s="28"/>
      <c r="HN1197" s="28"/>
      <c r="HO1197" s="28"/>
      <c r="HP1197" s="28"/>
      <c r="HQ1197" s="28"/>
      <c r="HR1197" s="28"/>
      <c r="HS1197" s="28"/>
      <c r="HT1197" s="28"/>
      <c r="HU1197" s="28"/>
      <c r="HV1197" s="28"/>
      <c r="HW1197" s="28"/>
      <c r="HX1197" s="28"/>
      <c r="HY1197" s="28"/>
      <c r="HZ1197" s="28"/>
      <c r="IA1197" s="28"/>
      <c r="IB1197" s="28"/>
      <c r="IC1197" s="28"/>
      <c r="ID1197" s="28"/>
      <c r="IE1197" s="28"/>
      <c r="IF1197" s="28"/>
      <c r="IG1197" s="28"/>
      <c r="IH1197" s="28"/>
      <c r="II1197" s="28"/>
      <c r="IJ1197" s="28"/>
      <c r="IK1197" s="28"/>
      <c r="IL1197" s="28"/>
      <c r="IM1197" s="28"/>
      <c r="IN1197" s="28"/>
      <c r="IO1197" s="28"/>
      <c r="IP1197" s="28"/>
      <c r="IQ1197" s="28"/>
      <c r="IR1197" s="28"/>
    </row>
    <row r="1198" spans="2:252" x14ac:dyDescent="0.25">
      <c r="B1198" s="28"/>
      <c r="C1198" s="28"/>
      <c r="D1198" s="28"/>
      <c r="E1198" s="28"/>
      <c r="F1198" s="28"/>
      <c r="G1198" s="28"/>
      <c r="H1198" s="28"/>
      <c r="K1198" s="28"/>
      <c r="L1198" s="28"/>
      <c r="M1198" s="28"/>
      <c r="N1198" s="28"/>
      <c r="O1198" s="28"/>
      <c r="P1198" s="28"/>
      <c r="Q1198" s="28"/>
      <c r="R1198" s="28"/>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c r="DN1198" s="28"/>
      <c r="DO1198" s="28"/>
      <c r="DP1198" s="28"/>
      <c r="DQ1198" s="28"/>
      <c r="DR1198" s="28"/>
      <c r="DS1198" s="28"/>
      <c r="DT1198" s="28"/>
      <c r="DU1198" s="28"/>
      <c r="DV1198" s="28"/>
      <c r="DW1198" s="28"/>
      <c r="DX1198" s="28"/>
      <c r="DY1198" s="28"/>
      <c r="DZ1198" s="28"/>
      <c r="EA1198" s="28"/>
      <c r="EB1198" s="28"/>
      <c r="EC1198" s="28"/>
      <c r="ED1198" s="28"/>
      <c r="EE1198" s="28"/>
      <c r="EF1198" s="28"/>
      <c r="EG1198" s="28"/>
      <c r="EH1198" s="28"/>
      <c r="EI1198" s="28"/>
      <c r="EJ1198" s="28"/>
      <c r="EK1198" s="28"/>
      <c r="EL1198" s="28"/>
      <c r="EM1198" s="28"/>
      <c r="EN1198" s="28"/>
      <c r="EO1198" s="28"/>
      <c r="EP1198" s="28"/>
      <c r="EQ1198" s="28"/>
      <c r="ER1198" s="28"/>
      <c r="ES1198" s="28"/>
      <c r="ET1198" s="28"/>
      <c r="EU1198" s="28"/>
      <c r="EV1198" s="28"/>
      <c r="EW1198" s="28"/>
      <c r="EX1198" s="28"/>
      <c r="EY1198" s="28"/>
      <c r="EZ1198" s="28"/>
      <c r="FA1198" s="28"/>
      <c r="FB1198" s="28"/>
      <c r="FC1198" s="28"/>
      <c r="FD1198" s="28"/>
      <c r="FE1198" s="28"/>
      <c r="FF1198" s="28"/>
      <c r="FG1198" s="28"/>
      <c r="FH1198" s="28"/>
      <c r="FI1198" s="28"/>
      <c r="FJ1198" s="28"/>
      <c r="FK1198" s="28"/>
      <c r="FL1198" s="28"/>
      <c r="FM1198" s="28"/>
      <c r="FN1198" s="28"/>
      <c r="FO1198" s="28"/>
      <c r="FP1198" s="28"/>
      <c r="FQ1198" s="28"/>
      <c r="FR1198" s="28"/>
      <c r="FS1198" s="28"/>
      <c r="FT1198" s="28"/>
      <c r="FU1198" s="28"/>
      <c r="FV1198" s="28"/>
      <c r="FW1198" s="28"/>
      <c r="FX1198" s="28"/>
      <c r="FY1198" s="28"/>
      <c r="FZ1198" s="28"/>
      <c r="GA1198" s="28"/>
      <c r="GB1198" s="28"/>
      <c r="GC1198" s="28"/>
      <c r="GD1198" s="28"/>
      <c r="GE1198" s="28"/>
      <c r="GF1198" s="28"/>
      <c r="GG1198" s="28"/>
      <c r="GH1198" s="28"/>
      <c r="GI1198" s="28"/>
      <c r="GJ1198" s="28"/>
      <c r="GK1198" s="28"/>
      <c r="GL1198" s="28"/>
      <c r="GM1198" s="28"/>
      <c r="GN1198" s="28"/>
      <c r="GO1198" s="28"/>
      <c r="GP1198" s="28"/>
      <c r="GQ1198" s="28"/>
      <c r="GR1198" s="28"/>
      <c r="GS1198" s="28"/>
      <c r="GT1198" s="28"/>
      <c r="GU1198" s="28"/>
      <c r="GV1198" s="28"/>
      <c r="GW1198" s="28"/>
      <c r="GX1198" s="28"/>
      <c r="GY1198" s="28"/>
      <c r="GZ1198" s="28"/>
      <c r="HA1198" s="28"/>
      <c r="HB1198" s="28"/>
      <c r="HC1198" s="28"/>
      <c r="HD1198" s="28"/>
      <c r="HE1198" s="28"/>
      <c r="HF1198" s="28"/>
      <c r="HG1198" s="28"/>
      <c r="HH1198" s="28"/>
      <c r="HI1198" s="28"/>
      <c r="HJ1198" s="28"/>
      <c r="HK1198" s="28"/>
      <c r="HL1198" s="28"/>
      <c r="HM1198" s="28"/>
      <c r="HN1198" s="28"/>
      <c r="HO1198" s="28"/>
      <c r="HP1198" s="28"/>
      <c r="HQ1198" s="28"/>
      <c r="HR1198" s="28"/>
      <c r="HS1198" s="28"/>
      <c r="HT1198" s="28"/>
      <c r="HU1198" s="28"/>
      <c r="HV1198" s="28"/>
      <c r="HW1198" s="28"/>
      <c r="HX1198" s="28"/>
      <c r="HY1198" s="28"/>
      <c r="HZ1198" s="28"/>
      <c r="IA1198" s="28"/>
      <c r="IB1198" s="28"/>
      <c r="IC1198" s="28"/>
      <c r="ID1198" s="28"/>
      <c r="IE1198" s="28"/>
      <c r="IF1198" s="28"/>
      <c r="IG1198" s="28"/>
      <c r="IH1198" s="28"/>
      <c r="II1198" s="28"/>
      <c r="IJ1198" s="28"/>
      <c r="IK1198" s="28"/>
      <c r="IL1198" s="28"/>
      <c r="IM1198" s="28"/>
      <c r="IN1198" s="28"/>
      <c r="IO1198" s="28"/>
      <c r="IP1198" s="28"/>
      <c r="IQ1198" s="28"/>
      <c r="IR1198" s="28"/>
    </row>
    <row r="1199" spans="2:252" x14ac:dyDescent="0.25">
      <c r="B1199" s="28"/>
      <c r="C1199" s="28"/>
      <c r="D1199" s="28"/>
      <c r="E1199" s="28"/>
      <c r="F1199" s="28"/>
      <c r="G1199" s="28"/>
      <c r="H1199" s="28"/>
      <c r="K1199" s="28"/>
      <c r="L1199" s="28"/>
      <c r="M1199" s="28"/>
      <c r="N1199" s="28"/>
      <c r="O1199" s="28"/>
      <c r="P1199" s="28"/>
      <c r="Q1199" s="28"/>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c r="DN1199" s="28"/>
      <c r="DO1199" s="28"/>
      <c r="DP1199" s="28"/>
      <c r="DQ1199" s="28"/>
      <c r="DR1199" s="28"/>
      <c r="DS1199" s="28"/>
      <c r="DT1199" s="28"/>
      <c r="DU1199" s="28"/>
      <c r="DV1199" s="28"/>
      <c r="DW1199" s="28"/>
      <c r="DX1199" s="28"/>
      <c r="DY1199" s="28"/>
      <c r="DZ1199" s="28"/>
      <c r="EA1199" s="28"/>
      <c r="EB1199" s="28"/>
      <c r="EC1199" s="28"/>
      <c r="ED1199" s="28"/>
      <c r="EE1199" s="28"/>
      <c r="EF1199" s="28"/>
      <c r="EG1199" s="28"/>
      <c r="EH1199" s="28"/>
      <c r="EI1199" s="28"/>
      <c r="EJ1199" s="28"/>
      <c r="EK1199" s="28"/>
      <c r="EL1199" s="28"/>
      <c r="EM1199" s="28"/>
      <c r="EN1199" s="28"/>
      <c r="EO1199" s="28"/>
      <c r="EP1199" s="28"/>
      <c r="EQ1199" s="28"/>
      <c r="ER1199" s="28"/>
      <c r="ES1199" s="28"/>
      <c r="ET1199" s="28"/>
      <c r="EU1199" s="28"/>
      <c r="EV1199" s="28"/>
      <c r="EW1199" s="28"/>
      <c r="EX1199" s="28"/>
      <c r="EY1199" s="28"/>
      <c r="EZ1199" s="28"/>
      <c r="FA1199" s="28"/>
      <c r="FB1199" s="28"/>
      <c r="FC1199" s="28"/>
      <c r="FD1199" s="28"/>
      <c r="FE1199" s="28"/>
      <c r="FF1199" s="28"/>
      <c r="FG1199" s="28"/>
      <c r="FH1199" s="28"/>
      <c r="FI1199" s="28"/>
      <c r="FJ1199" s="28"/>
      <c r="FK1199" s="28"/>
      <c r="FL1199" s="28"/>
      <c r="FM1199" s="28"/>
      <c r="FN1199" s="28"/>
      <c r="FO1199" s="28"/>
      <c r="FP1199" s="28"/>
      <c r="FQ1199" s="28"/>
      <c r="FR1199" s="28"/>
      <c r="FS1199" s="28"/>
      <c r="FT1199" s="28"/>
      <c r="FU1199" s="28"/>
      <c r="FV1199" s="28"/>
      <c r="FW1199" s="28"/>
      <c r="FX1199" s="28"/>
      <c r="FY1199" s="28"/>
      <c r="FZ1199" s="28"/>
      <c r="GA1199" s="28"/>
      <c r="GB1199" s="28"/>
      <c r="GC1199" s="28"/>
      <c r="GD1199" s="28"/>
      <c r="GE1199" s="28"/>
      <c r="GF1199" s="28"/>
      <c r="GG1199" s="28"/>
      <c r="GH1199" s="28"/>
      <c r="GI1199" s="28"/>
      <c r="GJ1199" s="28"/>
      <c r="GK1199" s="28"/>
      <c r="GL1199" s="28"/>
      <c r="GM1199" s="28"/>
      <c r="GN1199" s="28"/>
      <c r="GO1199" s="28"/>
      <c r="GP1199" s="28"/>
      <c r="GQ1199" s="28"/>
      <c r="GR1199" s="28"/>
      <c r="GS1199" s="28"/>
      <c r="GT1199" s="28"/>
      <c r="GU1199" s="28"/>
      <c r="GV1199" s="28"/>
      <c r="GW1199" s="28"/>
      <c r="GX1199" s="28"/>
      <c r="GY1199" s="28"/>
      <c r="GZ1199" s="28"/>
      <c r="HA1199" s="28"/>
      <c r="HB1199" s="28"/>
      <c r="HC1199" s="28"/>
      <c r="HD1199" s="28"/>
      <c r="HE1199" s="28"/>
      <c r="HF1199" s="28"/>
      <c r="HG1199" s="28"/>
      <c r="HH1199" s="28"/>
      <c r="HI1199" s="28"/>
      <c r="HJ1199" s="28"/>
      <c r="HK1199" s="28"/>
      <c r="HL1199" s="28"/>
      <c r="HM1199" s="28"/>
      <c r="HN1199" s="28"/>
      <c r="HO1199" s="28"/>
      <c r="HP1199" s="28"/>
      <c r="HQ1199" s="28"/>
      <c r="HR1199" s="28"/>
      <c r="HS1199" s="28"/>
      <c r="HT1199" s="28"/>
      <c r="HU1199" s="28"/>
      <c r="HV1199" s="28"/>
      <c r="HW1199" s="28"/>
      <c r="HX1199" s="28"/>
      <c r="HY1199" s="28"/>
      <c r="HZ1199" s="28"/>
      <c r="IA1199" s="28"/>
      <c r="IB1199" s="28"/>
      <c r="IC1199" s="28"/>
      <c r="ID1199" s="28"/>
      <c r="IE1199" s="28"/>
      <c r="IF1199" s="28"/>
      <c r="IG1199" s="28"/>
      <c r="IH1199" s="28"/>
      <c r="II1199" s="28"/>
      <c r="IJ1199" s="28"/>
      <c r="IK1199" s="28"/>
      <c r="IL1199" s="28"/>
      <c r="IM1199" s="28"/>
      <c r="IN1199" s="28"/>
      <c r="IO1199" s="28"/>
      <c r="IP1199" s="28"/>
      <c r="IQ1199" s="28"/>
      <c r="IR1199" s="28"/>
    </row>
    <row r="1200" spans="2:252" x14ac:dyDescent="0.25">
      <c r="B1200" s="28"/>
      <c r="C1200" s="28"/>
      <c r="D1200" s="28"/>
      <c r="E1200" s="28"/>
      <c r="F1200" s="28"/>
      <c r="G1200" s="28"/>
      <c r="H1200" s="28"/>
      <c r="K1200" s="28"/>
      <c r="L1200" s="28"/>
      <c r="M1200" s="28"/>
      <c r="N1200" s="28"/>
      <c r="O1200" s="28"/>
      <c r="P1200" s="28"/>
      <c r="Q1200" s="28"/>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c r="DN1200" s="28"/>
      <c r="DO1200" s="28"/>
      <c r="DP1200" s="28"/>
      <c r="DQ1200" s="28"/>
      <c r="DR1200" s="28"/>
      <c r="DS1200" s="28"/>
      <c r="DT1200" s="28"/>
      <c r="DU1200" s="28"/>
      <c r="DV1200" s="28"/>
      <c r="DW1200" s="28"/>
      <c r="DX1200" s="28"/>
      <c r="DY1200" s="28"/>
      <c r="DZ1200" s="28"/>
      <c r="EA1200" s="28"/>
      <c r="EB1200" s="28"/>
      <c r="EC1200" s="28"/>
      <c r="ED1200" s="28"/>
      <c r="EE1200" s="28"/>
      <c r="EF1200" s="28"/>
      <c r="EG1200" s="28"/>
      <c r="EH1200" s="28"/>
      <c r="EI1200" s="28"/>
      <c r="EJ1200" s="28"/>
      <c r="EK1200" s="28"/>
      <c r="EL1200" s="28"/>
      <c r="EM1200" s="28"/>
      <c r="EN1200" s="28"/>
      <c r="EO1200" s="28"/>
      <c r="EP1200" s="28"/>
      <c r="EQ1200" s="28"/>
      <c r="ER1200" s="28"/>
      <c r="ES1200" s="28"/>
      <c r="ET1200" s="28"/>
      <c r="EU1200" s="28"/>
      <c r="EV1200" s="28"/>
      <c r="EW1200" s="28"/>
      <c r="EX1200" s="28"/>
      <c r="EY1200" s="28"/>
      <c r="EZ1200" s="28"/>
      <c r="FA1200" s="28"/>
      <c r="FB1200" s="28"/>
      <c r="FC1200" s="28"/>
      <c r="FD1200" s="28"/>
      <c r="FE1200" s="28"/>
      <c r="FF1200" s="28"/>
      <c r="FG1200" s="28"/>
      <c r="FH1200" s="28"/>
      <c r="FI1200" s="28"/>
      <c r="FJ1200" s="28"/>
      <c r="FK1200" s="28"/>
      <c r="FL1200" s="28"/>
      <c r="FM1200" s="28"/>
      <c r="FN1200" s="28"/>
      <c r="FO1200" s="28"/>
      <c r="FP1200" s="28"/>
      <c r="FQ1200" s="28"/>
      <c r="FR1200" s="28"/>
      <c r="FS1200" s="28"/>
      <c r="FT1200" s="28"/>
      <c r="FU1200" s="28"/>
      <c r="FV1200" s="28"/>
      <c r="FW1200" s="28"/>
      <c r="FX1200" s="28"/>
      <c r="FY1200" s="28"/>
      <c r="FZ1200" s="28"/>
      <c r="GA1200" s="28"/>
      <c r="GB1200" s="28"/>
      <c r="GC1200" s="28"/>
      <c r="GD1200" s="28"/>
      <c r="GE1200" s="28"/>
      <c r="GF1200" s="28"/>
      <c r="GG1200" s="28"/>
      <c r="GH1200" s="28"/>
      <c r="GI1200" s="28"/>
      <c r="GJ1200" s="28"/>
      <c r="GK1200" s="28"/>
      <c r="GL1200" s="28"/>
      <c r="GM1200" s="28"/>
      <c r="GN1200" s="28"/>
      <c r="GO1200" s="28"/>
      <c r="GP1200" s="28"/>
      <c r="GQ1200" s="28"/>
      <c r="GR1200" s="28"/>
      <c r="GS1200" s="28"/>
      <c r="GT1200" s="28"/>
      <c r="GU1200" s="28"/>
      <c r="GV1200" s="28"/>
      <c r="GW1200" s="28"/>
      <c r="GX1200" s="28"/>
      <c r="GY1200" s="28"/>
      <c r="GZ1200" s="28"/>
      <c r="HA1200" s="28"/>
      <c r="HB1200" s="28"/>
      <c r="HC1200" s="28"/>
      <c r="HD1200" s="28"/>
      <c r="HE1200" s="28"/>
      <c r="HF1200" s="28"/>
      <c r="HG1200" s="28"/>
      <c r="HH1200" s="28"/>
      <c r="HI1200" s="28"/>
      <c r="HJ1200" s="28"/>
      <c r="HK1200" s="28"/>
      <c r="HL1200" s="28"/>
      <c r="HM1200" s="28"/>
      <c r="HN1200" s="28"/>
      <c r="HO1200" s="28"/>
      <c r="HP1200" s="28"/>
      <c r="HQ1200" s="28"/>
      <c r="HR1200" s="28"/>
      <c r="HS1200" s="28"/>
      <c r="HT1200" s="28"/>
      <c r="HU1200" s="28"/>
      <c r="HV1200" s="28"/>
      <c r="HW1200" s="28"/>
      <c r="HX1200" s="28"/>
      <c r="HY1200" s="28"/>
      <c r="HZ1200" s="28"/>
      <c r="IA1200" s="28"/>
      <c r="IB1200" s="28"/>
      <c r="IC1200" s="28"/>
      <c r="ID1200" s="28"/>
      <c r="IE1200" s="28"/>
      <c r="IF1200" s="28"/>
      <c r="IG1200" s="28"/>
      <c r="IH1200" s="28"/>
      <c r="II1200" s="28"/>
      <c r="IJ1200" s="28"/>
      <c r="IK1200" s="28"/>
      <c r="IL1200" s="28"/>
      <c r="IM1200" s="28"/>
      <c r="IN1200" s="28"/>
      <c r="IO1200" s="28"/>
      <c r="IP1200" s="28"/>
      <c r="IQ1200" s="28"/>
      <c r="IR1200" s="28"/>
    </row>
    <row r="1201" spans="2:252" x14ac:dyDescent="0.25">
      <c r="B1201" s="28"/>
      <c r="C1201" s="28"/>
      <c r="D1201" s="28"/>
      <c r="E1201" s="28"/>
      <c r="F1201" s="28"/>
      <c r="G1201" s="28"/>
      <c r="H1201" s="28"/>
      <c r="K1201" s="28"/>
      <c r="L1201" s="28"/>
      <c r="M1201" s="28"/>
      <c r="N1201" s="28"/>
      <c r="O1201" s="28"/>
      <c r="P1201" s="28"/>
      <c r="Q1201" s="28"/>
      <c r="R1201" s="28"/>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c r="DN1201" s="28"/>
      <c r="DO1201" s="28"/>
      <c r="DP1201" s="28"/>
      <c r="DQ1201" s="28"/>
      <c r="DR1201" s="28"/>
      <c r="DS1201" s="28"/>
      <c r="DT1201" s="28"/>
      <c r="DU1201" s="28"/>
      <c r="DV1201" s="28"/>
      <c r="DW1201" s="28"/>
      <c r="DX1201" s="28"/>
      <c r="DY1201" s="28"/>
      <c r="DZ1201" s="28"/>
      <c r="EA1201" s="28"/>
      <c r="EB1201" s="28"/>
      <c r="EC1201" s="28"/>
      <c r="ED1201" s="28"/>
      <c r="EE1201" s="28"/>
      <c r="EF1201" s="28"/>
      <c r="EG1201" s="28"/>
      <c r="EH1201" s="28"/>
      <c r="EI1201" s="28"/>
      <c r="EJ1201" s="28"/>
      <c r="EK1201" s="28"/>
      <c r="EL1201" s="28"/>
      <c r="EM1201" s="28"/>
      <c r="EN1201" s="28"/>
      <c r="EO1201" s="28"/>
      <c r="EP1201" s="28"/>
      <c r="EQ1201" s="28"/>
      <c r="ER1201" s="28"/>
      <c r="ES1201" s="28"/>
      <c r="ET1201" s="28"/>
      <c r="EU1201" s="28"/>
      <c r="EV1201" s="28"/>
      <c r="EW1201" s="28"/>
      <c r="EX1201" s="28"/>
      <c r="EY1201" s="28"/>
      <c r="EZ1201" s="28"/>
      <c r="FA1201" s="28"/>
      <c r="FB1201" s="28"/>
      <c r="FC1201" s="28"/>
      <c r="FD1201" s="28"/>
      <c r="FE1201" s="28"/>
      <c r="FF1201" s="28"/>
      <c r="FG1201" s="28"/>
      <c r="FH1201" s="28"/>
      <c r="FI1201" s="28"/>
      <c r="FJ1201" s="28"/>
      <c r="FK1201" s="28"/>
      <c r="FL1201" s="28"/>
      <c r="FM1201" s="28"/>
      <c r="FN1201" s="28"/>
      <c r="FO1201" s="28"/>
      <c r="FP1201" s="28"/>
      <c r="FQ1201" s="28"/>
      <c r="FR1201" s="28"/>
      <c r="FS1201" s="28"/>
      <c r="FT1201" s="28"/>
      <c r="FU1201" s="28"/>
      <c r="FV1201" s="28"/>
      <c r="FW1201" s="28"/>
      <c r="FX1201" s="28"/>
      <c r="FY1201" s="28"/>
      <c r="FZ1201" s="28"/>
      <c r="GA1201" s="28"/>
      <c r="GB1201" s="28"/>
      <c r="GC1201" s="28"/>
      <c r="GD1201" s="28"/>
      <c r="GE1201" s="28"/>
      <c r="GF1201" s="28"/>
      <c r="GG1201" s="28"/>
      <c r="GH1201" s="28"/>
      <c r="GI1201" s="28"/>
      <c r="GJ1201" s="28"/>
      <c r="GK1201" s="28"/>
      <c r="GL1201" s="28"/>
      <c r="GM1201" s="28"/>
      <c r="GN1201" s="28"/>
      <c r="GO1201" s="28"/>
      <c r="GP1201" s="28"/>
      <c r="GQ1201" s="28"/>
      <c r="GR1201" s="28"/>
      <c r="GS1201" s="28"/>
      <c r="GT1201" s="28"/>
      <c r="GU1201" s="28"/>
      <c r="GV1201" s="28"/>
      <c r="GW1201" s="28"/>
      <c r="GX1201" s="28"/>
      <c r="GY1201" s="28"/>
      <c r="GZ1201" s="28"/>
      <c r="HA1201" s="28"/>
      <c r="HB1201" s="28"/>
      <c r="HC1201" s="28"/>
      <c r="HD1201" s="28"/>
      <c r="HE1201" s="28"/>
      <c r="HF1201" s="28"/>
      <c r="HG1201" s="28"/>
      <c r="HH1201" s="28"/>
      <c r="HI1201" s="28"/>
      <c r="HJ1201" s="28"/>
      <c r="HK1201" s="28"/>
      <c r="HL1201" s="28"/>
      <c r="HM1201" s="28"/>
      <c r="HN1201" s="28"/>
      <c r="HO1201" s="28"/>
      <c r="HP1201" s="28"/>
      <c r="HQ1201" s="28"/>
      <c r="HR1201" s="28"/>
      <c r="HS1201" s="28"/>
      <c r="HT1201" s="28"/>
      <c r="HU1201" s="28"/>
      <c r="HV1201" s="28"/>
      <c r="HW1201" s="28"/>
      <c r="HX1201" s="28"/>
      <c r="HY1201" s="28"/>
      <c r="HZ1201" s="28"/>
      <c r="IA1201" s="28"/>
      <c r="IB1201" s="28"/>
      <c r="IC1201" s="28"/>
      <c r="ID1201" s="28"/>
      <c r="IE1201" s="28"/>
      <c r="IF1201" s="28"/>
      <c r="IG1201" s="28"/>
      <c r="IH1201" s="28"/>
      <c r="II1201" s="28"/>
      <c r="IJ1201" s="28"/>
      <c r="IK1201" s="28"/>
      <c r="IL1201" s="28"/>
      <c r="IM1201" s="28"/>
      <c r="IN1201" s="28"/>
      <c r="IO1201" s="28"/>
      <c r="IP1201" s="28"/>
      <c r="IQ1201" s="28"/>
      <c r="IR1201" s="28"/>
    </row>
    <row r="1202" spans="2:252" x14ac:dyDescent="0.25">
      <c r="B1202" s="28"/>
      <c r="C1202" s="28"/>
      <c r="D1202" s="28"/>
      <c r="E1202" s="28"/>
      <c r="F1202" s="28"/>
      <c r="G1202" s="28"/>
      <c r="H1202" s="28"/>
      <c r="K1202" s="28"/>
      <c r="L1202" s="28"/>
      <c r="M1202" s="28"/>
      <c r="N1202" s="28"/>
      <c r="O1202" s="28"/>
      <c r="P1202" s="28"/>
      <c r="Q1202" s="28"/>
      <c r="R1202" s="28"/>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c r="DN1202" s="28"/>
      <c r="DO1202" s="28"/>
      <c r="DP1202" s="28"/>
      <c r="DQ1202" s="28"/>
      <c r="DR1202" s="28"/>
      <c r="DS1202" s="28"/>
      <c r="DT1202" s="28"/>
      <c r="DU1202" s="28"/>
      <c r="DV1202" s="28"/>
      <c r="DW1202" s="28"/>
      <c r="DX1202" s="28"/>
      <c r="DY1202" s="28"/>
      <c r="DZ1202" s="28"/>
      <c r="EA1202" s="28"/>
      <c r="EB1202" s="28"/>
      <c r="EC1202" s="28"/>
      <c r="ED1202" s="28"/>
      <c r="EE1202" s="28"/>
      <c r="EF1202" s="28"/>
      <c r="EG1202" s="28"/>
      <c r="EH1202" s="28"/>
      <c r="EI1202" s="28"/>
      <c r="EJ1202" s="28"/>
      <c r="EK1202" s="28"/>
      <c r="EL1202" s="28"/>
      <c r="EM1202" s="28"/>
      <c r="EN1202" s="28"/>
      <c r="EO1202" s="28"/>
      <c r="EP1202" s="28"/>
      <c r="EQ1202" s="28"/>
      <c r="ER1202" s="28"/>
      <c r="ES1202" s="28"/>
      <c r="ET1202" s="28"/>
      <c r="EU1202" s="28"/>
      <c r="EV1202" s="28"/>
      <c r="EW1202" s="28"/>
      <c r="EX1202" s="28"/>
      <c r="EY1202" s="28"/>
      <c r="EZ1202" s="28"/>
      <c r="FA1202" s="28"/>
      <c r="FB1202" s="28"/>
      <c r="FC1202" s="28"/>
      <c r="FD1202" s="28"/>
      <c r="FE1202" s="28"/>
      <c r="FF1202" s="28"/>
      <c r="FG1202" s="28"/>
      <c r="FH1202" s="28"/>
      <c r="FI1202" s="28"/>
      <c r="FJ1202" s="28"/>
      <c r="FK1202" s="28"/>
      <c r="FL1202" s="28"/>
      <c r="FM1202" s="28"/>
      <c r="FN1202" s="28"/>
      <c r="FO1202" s="28"/>
      <c r="FP1202" s="28"/>
      <c r="FQ1202" s="28"/>
      <c r="FR1202" s="28"/>
      <c r="FS1202" s="28"/>
      <c r="FT1202" s="28"/>
      <c r="FU1202" s="28"/>
      <c r="FV1202" s="28"/>
      <c r="FW1202" s="28"/>
      <c r="FX1202" s="28"/>
      <c r="FY1202" s="28"/>
      <c r="FZ1202" s="28"/>
      <c r="GA1202" s="28"/>
      <c r="GB1202" s="28"/>
      <c r="GC1202" s="28"/>
      <c r="GD1202" s="28"/>
      <c r="GE1202" s="28"/>
      <c r="GF1202" s="28"/>
      <c r="GG1202" s="28"/>
      <c r="GH1202" s="28"/>
      <c r="GI1202" s="28"/>
      <c r="GJ1202" s="28"/>
      <c r="GK1202" s="28"/>
      <c r="GL1202" s="28"/>
      <c r="GM1202" s="28"/>
      <c r="GN1202" s="28"/>
      <c r="GO1202" s="28"/>
      <c r="GP1202" s="28"/>
      <c r="GQ1202" s="28"/>
      <c r="GR1202" s="28"/>
      <c r="GS1202" s="28"/>
      <c r="GT1202" s="28"/>
      <c r="GU1202" s="28"/>
      <c r="GV1202" s="28"/>
      <c r="GW1202" s="28"/>
      <c r="GX1202" s="28"/>
      <c r="GY1202" s="28"/>
      <c r="GZ1202" s="28"/>
      <c r="HA1202" s="28"/>
      <c r="HB1202" s="28"/>
      <c r="HC1202" s="28"/>
      <c r="HD1202" s="28"/>
      <c r="HE1202" s="28"/>
      <c r="HF1202" s="28"/>
      <c r="HG1202" s="28"/>
      <c r="HH1202" s="28"/>
      <c r="HI1202" s="28"/>
      <c r="HJ1202" s="28"/>
      <c r="HK1202" s="28"/>
      <c r="HL1202" s="28"/>
      <c r="HM1202" s="28"/>
      <c r="HN1202" s="28"/>
      <c r="HO1202" s="28"/>
      <c r="HP1202" s="28"/>
      <c r="HQ1202" s="28"/>
      <c r="HR1202" s="28"/>
      <c r="HS1202" s="28"/>
      <c r="HT1202" s="28"/>
      <c r="HU1202" s="28"/>
      <c r="HV1202" s="28"/>
      <c r="HW1202" s="28"/>
      <c r="HX1202" s="28"/>
      <c r="HY1202" s="28"/>
      <c r="HZ1202" s="28"/>
      <c r="IA1202" s="28"/>
      <c r="IB1202" s="28"/>
      <c r="IC1202" s="28"/>
      <c r="ID1202" s="28"/>
      <c r="IE1202" s="28"/>
      <c r="IF1202" s="28"/>
      <c r="IG1202" s="28"/>
      <c r="IH1202" s="28"/>
      <c r="II1202" s="28"/>
      <c r="IJ1202" s="28"/>
      <c r="IK1202" s="28"/>
      <c r="IL1202" s="28"/>
      <c r="IM1202" s="28"/>
      <c r="IN1202" s="28"/>
      <c r="IO1202" s="28"/>
      <c r="IP1202" s="28"/>
      <c r="IQ1202" s="28"/>
      <c r="IR1202" s="28"/>
    </row>
    <row r="1203" spans="2:252" x14ac:dyDescent="0.25">
      <c r="B1203" s="28"/>
      <c r="C1203" s="28"/>
      <c r="D1203" s="28"/>
      <c r="E1203" s="28"/>
      <c r="F1203" s="28"/>
      <c r="G1203" s="28"/>
      <c r="H1203" s="28"/>
      <c r="K1203" s="28"/>
      <c r="L1203" s="28"/>
      <c r="M1203" s="28"/>
      <c r="N1203" s="28"/>
      <c r="O1203" s="28"/>
      <c r="P1203" s="28"/>
      <c r="Q1203" s="28"/>
      <c r="R1203" s="28"/>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c r="DN1203" s="28"/>
      <c r="DO1203" s="28"/>
      <c r="DP1203" s="28"/>
      <c r="DQ1203" s="28"/>
      <c r="DR1203" s="28"/>
      <c r="DS1203" s="28"/>
      <c r="DT1203" s="28"/>
      <c r="DU1203" s="28"/>
      <c r="DV1203" s="28"/>
      <c r="DW1203" s="28"/>
      <c r="DX1203" s="28"/>
      <c r="DY1203" s="28"/>
      <c r="DZ1203" s="28"/>
      <c r="EA1203" s="28"/>
      <c r="EB1203" s="28"/>
      <c r="EC1203" s="28"/>
      <c r="ED1203" s="28"/>
      <c r="EE1203" s="28"/>
      <c r="EF1203" s="28"/>
      <c r="EG1203" s="28"/>
      <c r="EH1203" s="28"/>
      <c r="EI1203" s="28"/>
      <c r="EJ1203" s="28"/>
      <c r="EK1203" s="28"/>
      <c r="EL1203" s="28"/>
      <c r="EM1203" s="28"/>
      <c r="EN1203" s="28"/>
      <c r="EO1203" s="28"/>
      <c r="EP1203" s="28"/>
      <c r="EQ1203" s="28"/>
      <c r="ER1203" s="28"/>
      <c r="ES1203" s="28"/>
      <c r="ET1203" s="28"/>
      <c r="EU1203" s="28"/>
      <c r="EV1203" s="28"/>
      <c r="EW1203" s="28"/>
      <c r="EX1203" s="28"/>
      <c r="EY1203" s="28"/>
      <c r="EZ1203" s="28"/>
      <c r="FA1203" s="28"/>
      <c r="FB1203" s="28"/>
      <c r="FC1203" s="28"/>
      <c r="FD1203" s="28"/>
      <c r="FE1203" s="28"/>
      <c r="FF1203" s="28"/>
      <c r="FG1203" s="28"/>
      <c r="FH1203" s="28"/>
      <c r="FI1203" s="28"/>
      <c r="FJ1203" s="28"/>
      <c r="FK1203" s="28"/>
      <c r="FL1203" s="28"/>
      <c r="FM1203" s="28"/>
      <c r="FN1203" s="28"/>
      <c r="FO1203" s="28"/>
      <c r="FP1203" s="28"/>
      <c r="FQ1203" s="28"/>
      <c r="FR1203" s="28"/>
      <c r="FS1203" s="28"/>
      <c r="FT1203" s="28"/>
      <c r="FU1203" s="28"/>
      <c r="FV1203" s="28"/>
      <c r="FW1203" s="28"/>
      <c r="FX1203" s="28"/>
      <c r="FY1203" s="28"/>
      <c r="FZ1203" s="28"/>
      <c r="GA1203" s="28"/>
      <c r="GB1203" s="28"/>
      <c r="GC1203" s="28"/>
      <c r="GD1203" s="28"/>
      <c r="GE1203" s="28"/>
      <c r="GF1203" s="28"/>
      <c r="GG1203" s="28"/>
      <c r="GH1203" s="28"/>
      <c r="GI1203" s="28"/>
      <c r="GJ1203" s="28"/>
      <c r="GK1203" s="28"/>
      <c r="GL1203" s="28"/>
      <c r="GM1203" s="28"/>
      <c r="GN1203" s="28"/>
      <c r="GO1203" s="28"/>
      <c r="GP1203" s="28"/>
      <c r="GQ1203" s="28"/>
      <c r="GR1203" s="28"/>
      <c r="GS1203" s="28"/>
      <c r="GT1203" s="28"/>
      <c r="GU1203" s="28"/>
      <c r="GV1203" s="28"/>
      <c r="GW1203" s="28"/>
      <c r="GX1203" s="28"/>
      <c r="GY1203" s="28"/>
      <c r="GZ1203" s="28"/>
      <c r="HA1203" s="28"/>
      <c r="HB1203" s="28"/>
      <c r="HC1203" s="28"/>
      <c r="HD1203" s="28"/>
      <c r="HE1203" s="28"/>
      <c r="HF1203" s="28"/>
      <c r="HG1203" s="28"/>
      <c r="HH1203" s="28"/>
      <c r="HI1203" s="28"/>
      <c r="HJ1203" s="28"/>
      <c r="HK1203" s="28"/>
      <c r="HL1203" s="28"/>
      <c r="HM1203" s="28"/>
      <c r="HN1203" s="28"/>
      <c r="HO1203" s="28"/>
      <c r="HP1203" s="28"/>
      <c r="HQ1203" s="28"/>
      <c r="HR1203" s="28"/>
      <c r="HS1203" s="28"/>
      <c r="HT1203" s="28"/>
      <c r="HU1203" s="28"/>
      <c r="HV1203" s="28"/>
      <c r="HW1203" s="28"/>
      <c r="HX1203" s="28"/>
      <c r="HY1203" s="28"/>
      <c r="HZ1203" s="28"/>
      <c r="IA1203" s="28"/>
      <c r="IB1203" s="28"/>
      <c r="IC1203" s="28"/>
      <c r="ID1203" s="28"/>
      <c r="IE1203" s="28"/>
      <c r="IF1203" s="28"/>
      <c r="IG1203" s="28"/>
      <c r="IH1203" s="28"/>
      <c r="II1203" s="28"/>
      <c r="IJ1203" s="28"/>
      <c r="IK1203" s="28"/>
      <c r="IL1203" s="28"/>
      <c r="IM1203" s="28"/>
      <c r="IN1203" s="28"/>
      <c r="IO1203" s="28"/>
      <c r="IP1203" s="28"/>
      <c r="IQ1203" s="28"/>
      <c r="IR1203" s="28"/>
    </row>
    <row r="1204" spans="2:252" x14ac:dyDescent="0.25">
      <c r="B1204" s="28"/>
      <c r="C1204" s="28"/>
      <c r="D1204" s="28"/>
      <c r="E1204" s="28"/>
      <c r="F1204" s="28"/>
      <c r="G1204" s="28"/>
      <c r="H1204" s="28"/>
      <c r="K1204" s="28"/>
      <c r="L1204" s="28"/>
      <c r="M1204" s="28"/>
      <c r="N1204" s="28"/>
      <c r="O1204" s="28"/>
      <c r="P1204" s="28"/>
      <c r="Q1204" s="28"/>
      <c r="R1204" s="28"/>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c r="DN1204" s="28"/>
      <c r="DO1204" s="28"/>
      <c r="DP1204" s="28"/>
      <c r="DQ1204" s="28"/>
      <c r="DR1204" s="28"/>
      <c r="DS1204" s="28"/>
      <c r="DT1204" s="28"/>
      <c r="DU1204" s="28"/>
      <c r="DV1204" s="28"/>
      <c r="DW1204" s="28"/>
      <c r="DX1204" s="28"/>
      <c r="DY1204" s="28"/>
      <c r="DZ1204" s="28"/>
      <c r="EA1204" s="28"/>
      <c r="EB1204" s="28"/>
      <c r="EC1204" s="28"/>
      <c r="ED1204" s="28"/>
      <c r="EE1204" s="28"/>
      <c r="EF1204" s="28"/>
      <c r="EG1204" s="28"/>
      <c r="EH1204" s="28"/>
      <c r="EI1204" s="28"/>
      <c r="EJ1204" s="28"/>
      <c r="EK1204" s="28"/>
      <c r="EL1204" s="28"/>
      <c r="EM1204" s="28"/>
      <c r="EN1204" s="28"/>
      <c r="EO1204" s="28"/>
      <c r="EP1204" s="28"/>
      <c r="EQ1204" s="28"/>
      <c r="ER1204" s="28"/>
      <c r="ES1204" s="28"/>
      <c r="ET1204" s="28"/>
      <c r="EU1204" s="28"/>
      <c r="EV1204" s="28"/>
      <c r="EW1204" s="28"/>
      <c r="EX1204" s="28"/>
      <c r="EY1204" s="28"/>
      <c r="EZ1204" s="28"/>
      <c r="FA1204" s="28"/>
      <c r="FB1204" s="28"/>
      <c r="FC1204" s="28"/>
      <c r="FD1204" s="28"/>
      <c r="FE1204" s="28"/>
      <c r="FF1204" s="28"/>
      <c r="FG1204" s="28"/>
      <c r="FH1204" s="28"/>
      <c r="FI1204" s="28"/>
      <c r="FJ1204" s="28"/>
      <c r="FK1204" s="28"/>
      <c r="FL1204" s="28"/>
      <c r="FM1204" s="28"/>
      <c r="FN1204" s="28"/>
      <c r="FO1204" s="28"/>
      <c r="FP1204" s="28"/>
      <c r="FQ1204" s="28"/>
      <c r="FR1204" s="28"/>
      <c r="FS1204" s="28"/>
      <c r="FT1204" s="28"/>
      <c r="FU1204" s="28"/>
      <c r="FV1204" s="28"/>
      <c r="FW1204" s="28"/>
      <c r="FX1204" s="28"/>
      <c r="FY1204" s="28"/>
      <c r="FZ1204" s="28"/>
      <c r="GA1204" s="28"/>
      <c r="GB1204" s="28"/>
      <c r="GC1204" s="28"/>
      <c r="GD1204" s="28"/>
      <c r="GE1204" s="28"/>
      <c r="GF1204" s="28"/>
      <c r="GG1204" s="28"/>
      <c r="GH1204" s="28"/>
      <c r="GI1204" s="28"/>
      <c r="GJ1204" s="28"/>
      <c r="GK1204" s="28"/>
      <c r="GL1204" s="28"/>
      <c r="GM1204" s="28"/>
      <c r="GN1204" s="28"/>
      <c r="GO1204" s="28"/>
      <c r="GP1204" s="28"/>
      <c r="GQ1204" s="28"/>
      <c r="GR1204" s="28"/>
      <c r="GS1204" s="28"/>
      <c r="GT1204" s="28"/>
      <c r="GU1204" s="28"/>
      <c r="GV1204" s="28"/>
      <c r="GW1204" s="28"/>
      <c r="GX1204" s="28"/>
      <c r="GY1204" s="28"/>
      <c r="GZ1204" s="28"/>
      <c r="HA1204" s="28"/>
      <c r="HB1204" s="28"/>
      <c r="HC1204" s="28"/>
      <c r="HD1204" s="28"/>
      <c r="HE1204" s="28"/>
      <c r="HF1204" s="28"/>
      <c r="HG1204" s="28"/>
      <c r="HH1204" s="28"/>
      <c r="HI1204" s="28"/>
      <c r="HJ1204" s="28"/>
      <c r="HK1204" s="28"/>
      <c r="HL1204" s="28"/>
      <c r="HM1204" s="28"/>
      <c r="HN1204" s="28"/>
      <c r="HO1204" s="28"/>
      <c r="HP1204" s="28"/>
      <c r="HQ1204" s="28"/>
      <c r="HR1204" s="28"/>
      <c r="HS1204" s="28"/>
      <c r="HT1204" s="28"/>
      <c r="HU1204" s="28"/>
      <c r="HV1204" s="28"/>
      <c r="HW1204" s="28"/>
      <c r="HX1204" s="28"/>
      <c r="HY1204" s="28"/>
      <c r="HZ1204" s="28"/>
      <c r="IA1204" s="28"/>
      <c r="IB1204" s="28"/>
      <c r="IC1204" s="28"/>
      <c r="ID1204" s="28"/>
      <c r="IE1204" s="28"/>
      <c r="IF1204" s="28"/>
      <c r="IG1204" s="28"/>
      <c r="IH1204" s="28"/>
      <c r="II1204" s="28"/>
      <c r="IJ1204" s="28"/>
      <c r="IK1204" s="28"/>
      <c r="IL1204" s="28"/>
      <c r="IM1204" s="28"/>
      <c r="IN1204" s="28"/>
      <c r="IO1204" s="28"/>
      <c r="IP1204" s="28"/>
      <c r="IQ1204" s="28"/>
      <c r="IR1204" s="28"/>
    </row>
    <row r="1205" spans="2:252" x14ac:dyDescent="0.25">
      <c r="B1205" s="28"/>
      <c r="C1205" s="28"/>
      <c r="D1205" s="28"/>
      <c r="E1205" s="28"/>
      <c r="F1205" s="28"/>
      <c r="G1205" s="28"/>
      <c r="H1205" s="28"/>
      <c r="K1205" s="28"/>
      <c r="L1205" s="28"/>
      <c r="M1205" s="28"/>
      <c r="N1205" s="28"/>
      <c r="O1205" s="28"/>
      <c r="P1205" s="28"/>
      <c r="Q1205" s="28"/>
      <c r="R1205" s="28"/>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c r="DN1205" s="28"/>
      <c r="DO1205" s="28"/>
      <c r="DP1205" s="28"/>
      <c r="DQ1205" s="28"/>
      <c r="DR1205" s="28"/>
      <c r="DS1205" s="28"/>
      <c r="DT1205" s="28"/>
      <c r="DU1205" s="28"/>
      <c r="DV1205" s="28"/>
      <c r="DW1205" s="28"/>
      <c r="DX1205" s="28"/>
      <c r="DY1205" s="28"/>
      <c r="DZ1205" s="28"/>
      <c r="EA1205" s="28"/>
      <c r="EB1205" s="28"/>
      <c r="EC1205" s="28"/>
      <c r="ED1205" s="28"/>
      <c r="EE1205" s="28"/>
      <c r="EF1205" s="28"/>
      <c r="EG1205" s="28"/>
      <c r="EH1205" s="28"/>
      <c r="EI1205" s="28"/>
      <c r="EJ1205" s="28"/>
      <c r="EK1205" s="28"/>
      <c r="EL1205" s="28"/>
      <c r="EM1205" s="28"/>
      <c r="EN1205" s="28"/>
      <c r="EO1205" s="28"/>
      <c r="EP1205" s="28"/>
      <c r="EQ1205" s="28"/>
      <c r="ER1205" s="28"/>
      <c r="ES1205" s="28"/>
      <c r="ET1205" s="28"/>
      <c r="EU1205" s="28"/>
      <c r="EV1205" s="28"/>
      <c r="EW1205" s="28"/>
      <c r="EX1205" s="28"/>
      <c r="EY1205" s="28"/>
      <c r="EZ1205" s="28"/>
      <c r="FA1205" s="28"/>
      <c r="FB1205" s="28"/>
      <c r="FC1205" s="28"/>
      <c r="FD1205" s="28"/>
      <c r="FE1205" s="28"/>
      <c r="FF1205" s="28"/>
      <c r="FG1205" s="28"/>
      <c r="FH1205" s="28"/>
      <c r="FI1205" s="28"/>
      <c r="FJ1205" s="28"/>
      <c r="FK1205" s="28"/>
      <c r="FL1205" s="28"/>
      <c r="FM1205" s="28"/>
      <c r="FN1205" s="28"/>
      <c r="FO1205" s="28"/>
      <c r="FP1205" s="28"/>
      <c r="FQ1205" s="28"/>
      <c r="FR1205" s="28"/>
      <c r="FS1205" s="28"/>
      <c r="FT1205" s="28"/>
      <c r="FU1205" s="28"/>
      <c r="FV1205" s="28"/>
      <c r="FW1205" s="28"/>
      <c r="FX1205" s="28"/>
      <c r="FY1205" s="28"/>
      <c r="FZ1205" s="28"/>
      <c r="GA1205" s="28"/>
      <c r="GB1205" s="28"/>
      <c r="GC1205" s="28"/>
      <c r="GD1205" s="28"/>
      <c r="GE1205" s="28"/>
      <c r="GF1205" s="28"/>
      <c r="GG1205" s="28"/>
      <c r="GH1205" s="28"/>
      <c r="GI1205" s="28"/>
      <c r="GJ1205" s="28"/>
      <c r="GK1205" s="28"/>
      <c r="GL1205" s="28"/>
      <c r="GM1205" s="28"/>
      <c r="GN1205" s="28"/>
      <c r="GO1205" s="28"/>
      <c r="GP1205" s="28"/>
      <c r="GQ1205" s="28"/>
      <c r="GR1205" s="28"/>
      <c r="GS1205" s="28"/>
      <c r="GT1205" s="28"/>
      <c r="GU1205" s="28"/>
      <c r="GV1205" s="28"/>
      <c r="GW1205" s="28"/>
      <c r="GX1205" s="28"/>
      <c r="GY1205" s="28"/>
      <c r="GZ1205" s="28"/>
      <c r="HA1205" s="28"/>
      <c r="HB1205" s="28"/>
      <c r="HC1205" s="28"/>
      <c r="HD1205" s="28"/>
      <c r="HE1205" s="28"/>
      <c r="HF1205" s="28"/>
      <c r="HG1205" s="28"/>
      <c r="HH1205" s="28"/>
      <c r="HI1205" s="28"/>
      <c r="HJ1205" s="28"/>
      <c r="HK1205" s="28"/>
      <c r="HL1205" s="28"/>
      <c r="HM1205" s="28"/>
      <c r="HN1205" s="28"/>
      <c r="HO1205" s="28"/>
      <c r="HP1205" s="28"/>
      <c r="HQ1205" s="28"/>
      <c r="HR1205" s="28"/>
      <c r="HS1205" s="28"/>
      <c r="HT1205" s="28"/>
      <c r="HU1205" s="28"/>
      <c r="HV1205" s="28"/>
      <c r="HW1205" s="28"/>
      <c r="HX1205" s="28"/>
      <c r="HY1205" s="28"/>
      <c r="HZ1205" s="28"/>
      <c r="IA1205" s="28"/>
      <c r="IB1205" s="28"/>
      <c r="IC1205" s="28"/>
      <c r="ID1205" s="28"/>
      <c r="IE1205" s="28"/>
      <c r="IF1205" s="28"/>
      <c r="IG1205" s="28"/>
      <c r="IH1205" s="28"/>
      <c r="II1205" s="28"/>
      <c r="IJ1205" s="28"/>
      <c r="IK1205" s="28"/>
      <c r="IL1205" s="28"/>
      <c r="IM1205" s="28"/>
      <c r="IN1205" s="28"/>
      <c r="IO1205" s="28"/>
      <c r="IP1205" s="28"/>
      <c r="IQ1205" s="28"/>
      <c r="IR1205" s="28"/>
    </row>
    <row r="1206" spans="2:252" x14ac:dyDescent="0.25">
      <c r="B1206" s="28"/>
      <c r="C1206" s="28"/>
      <c r="D1206" s="28"/>
      <c r="E1206" s="28"/>
      <c r="F1206" s="28"/>
      <c r="G1206" s="28"/>
      <c r="H1206" s="28"/>
      <c r="K1206" s="28"/>
      <c r="L1206" s="28"/>
      <c r="M1206" s="28"/>
      <c r="N1206" s="28"/>
      <c r="O1206" s="28"/>
      <c r="P1206" s="28"/>
      <c r="Q1206" s="28"/>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c r="DN1206" s="28"/>
      <c r="DO1206" s="28"/>
      <c r="DP1206" s="28"/>
      <c r="DQ1206" s="28"/>
      <c r="DR1206" s="28"/>
      <c r="DS1206" s="28"/>
      <c r="DT1206" s="28"/>
      <c r="DU1206" s="28"/>
      <c r="DV1206" s="28"/>
      <c r="DW1206" s="28"/>
      <c r="DX1206" s="28"/>
      <c r="DY1206" s="28"/>
      <c r="DZ1206" s="28"/>
      <c r="EA1206" s="28"/>
      <c r="EB1206" s="28"/>
      <c r="EC1206" s="28"/>
      <c r="ED1206" s="28"/>
      <c r="EE1206" s="28"/>
      <c r="EF1206" s="28"/>
      <c r="EG1206" s="28"/>
      <c r="EH1206" s="28"/>
      <c r="EI1206" s="28"/>
      <c r="EJ1206" s="28"/>
      <c r="EK1206" s="28"/>
      <c r="EL1206" s="28"/>
      <c r="EM1206" s="28"/>
      <c r="EN1206" s="28"/>
      <c r="EO1206" s="28"/>
      <c r="EP1206" s="28"/>
      <c r="EQ1206" s="28"/>
      <c r="ER1206" s="28"/>
      <c r="ES1206" s="28"/>
      <c r="ET1206" s="28"/>
      <c r="EU1206" s="28"/>
      <c r="EV1206" s="28"/>
      <c r="EW1206" s="28"/>
      <c r="EX1206" s="28"/>
      <c r="EY1206" s="28"/>
      <c r="EZ1206" s="28"/>
      <c r="FA1206" s="28"/>
      <c r="FB1206" s="28"/>
      <c r="FC1206" s="28"/>
      <c r="FD1206" s="28"/>
      <c r="FE1206" s="28"/>
      <c r="FF1206" s="28"/>
      <c r="FG1206" s="28"/>
      <c r="FH1206" s="28"/>
      <c r="FI1206" s="28"/>
      <c r="FJ1206" s="28"/>
      <c r="FK1206" s="28"/>
      <c r="FL1206" s="28"/>
      <c r="FM1206" s="28"/>
      <c r="FN1206" s="28"/>
      <c r="FO1206" s="28"/>
      <c r="FP1206" s="28"/>
      <c r="FQ1206" s="28"/>
      <c r="FR1206" s="28"/>
      <c r="FS1206" s="28"/>
      <c r="FT1206" s="28"/>
      <c r="FU1206" s="28"/>
      <c r="FV1206" s="28"/>
      <c r="FW1206" s="28"/>
      <c r="FX1206" s="28"/>
      <c r="FY1206" s="28"/>
      <c r="FZ1206" s="28"/>
      <c r="GA1206" s="28"/>
      <c r="GB1206" s="28"/>
      <c r="GC1206" s="28"/>
      <c r="GD1206" s="28"/>
      <c r="GE1206" s="28"/>
      <c r="GF1206" s="28"/>
      <c r="GG1206" s="28"/>
      <c r="GH1206" s="28"/>
      <c r="GI1206" s="28"/>
      <c r="GJ1206" s="28"/>
      <c r="GK1206" s="28"/>
      <c r="GL1206" s="28"/>
      <c r="GM1206" s="28"/>
      <c r="GN1206" s="28"/>
      <c r="GO1206" s="28"/>
      <c r="GP1206" s="28"/>
      <c r="GQ1206" s="28"/>
      <c r="GR1206" s="28"/>
      <c r="GS1206" s="28"/>
      <c r="GT1206" s="28"/>
      <c r="GU1206" s="28"/>
      <c r="GV1206" s="28"/>
      <c r="GW1206" s="28"/>
      <c r="GX1206" s="28"/>
      <c r="GY1206" s="28"/>
      <c r="GZ1206" s="28"/>
      <c r="HA1206" s="28"/>
      <c r="HB1206" s="28"/>
      <c r="HC1206" s="28"/>
      <c r="HD1206" s="28"/>
      <c r="HE1206" s="28"/>
      <c r="HF1206" s="28"/>
      <c r="HG1206" s="28"/>
      <c r="HH1206" s="28"/>
      <c r="HI1206" s="28"/>
      <c r="HJ1206" s="28"/>
      <c r="HK1206" s="28"/>
      <c r="HL1206" s="28"/>
      <c r="HM1206" s="28"/>
      <c r="HN1206" s="28"/>
      <c r="HO1206" s="28"/>
      <c r="HP1206" s="28"/>
      <c r="HQ1206" s="28"/>
      <c r="HR1206" s="28"/>
      <c r="HS1206" s="28"/>
      <c r="HT1206" s="28"/>
      <c r="HU1206" s="28"/>
      <c r="HV1206" s="28"/>
      <c r="HW1206" s="28"/>
      <c r="HX1206" s="28"/>
      <c r="HY1206" s="28"/>
      <c r="HZ1206" s="28"/>
      <c r="IA1206" s="28"/>
      <c r="IB1206" s="28"/>
      <c r="IC1206" s="28"/>
      <c r="ID1206" s="28"/>
      <c r="IE1206" s="28"/>
      <c r="IF1206" s="28"/>
      <c r="IG1206" s="28"/>
      <c r="IH1206" s="28"/>
      <c r="II1206" s="28"/>
      <c r="IJ1206" s="28"/>
      <c r="IK1206" s="28"/>
      <c r="IL1206" s="28"/>
      <c r="IM1206" s="28"/>
      <c r="IN1206" s="28"/>
      <c r="IO1206" s="28"/>
      <c r="IP1206" s="28"/>
      <c r="IQ1206" s="28"/>
      <c r="IR1206" s="28"/>
    </row>
    <row r="1207" spans="2:252" x14ac:dyDescent="0.25">
      <c r="B1207" s="28"/>
      <c r="C1207" s="28"/>
      <c r="D1207" s="28"/>
      <c r="E1207" s="28"/>
      <c r="F1207" s="28"/>
      <c r="G1207" s="28"/>
      <c r="H1207" s="28"/>
      <c r="K1207" s="28"/>
      <c r="L1207" s="28"/>
      <c r="M1207" s="28"/>
      <c r="N1207" s="28"/>
      <c r="O1207" s="28"/>
      <c r="P1207" s="28"/>
      <c r="Q1207" s="28"/>
      <c r="R1207" s="28"/>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c r="DN1207" s="28"/>
      <c r="DO1207" s="28"/>
      <c r="DP1207" s="28"/>
      <c r="DQ1207" s="28"/>
      <c r="DR1207" s="28"/>
      <c r="DS1207" s="28"/>
      <c r="DT1207" s="28"/>
      <c r="DU1207" s="28"/>
      <c r="DV1207" s="28"/>
      <c r="DW1207" s="28"/>
      <c r="DX1207" s="28"/>
      <c r="DY1207" s="28"/>
      <c r="DZ1207" s="28"/>
      <c r="EA1207" s="28"/>
      <c r="EB1207" s="28"/>
      <c r="EC1207" s="28"/>
      <c r="ED1207" s="28"/>
      <c r="EE1207" s="28"/>
      <c r="EF1207" s="28"/>
      <c r="EG1207" s="28"/>
      <c r="EH1207" s="28"/>
      <c r="EI1207" s="28"/>
      <c r="EJ1207" s="28"/>
      <c r="EK1207" s="28"/>
      <c r="EL1207" s="28"/>
      <c r="EM1207" s="28"/>
      <c r="EN1207" s="28"/>
      <c r="EO1207" s="28"/>
      <c r="EP1207" s="28"/>
      <c r="EQ1207" s="28"/>
      <c r="ER1207" s="28"/>
      <c r="ES1207" s="28"/>
      <c r="ET1207" s="28"/>
      <c r="EU1207" s="28"/>
      <c r="EV1207" s="28"/>
      <c r="EW1207" s="28"/>
      <c r="EX1207" s="28"/>
      <c r="EY1207" s="28"/>
      <c r="EZ1207" s="28"/>
      <c r="FA1207" s="28"/>
      <c r="FB1207" s="28"/>
      <c r="FC1207" s="28"/>
      <c r="FD1207" s="28"/>
      <c r="FE1207" s="28"/>
      <c r="FF1207" s="28"/>
      <c r="FG1207" s="28"/>
      <c r="FH1207" s="28"/>
      <c r="FI1207" s="28"/>
      <c r="FJ1207" s="28"/>
      <c r="FK1207" s="28"/>
      <c r="FL1207" s="28"/>
      <c r="FM1207" s="28"/>
      <c r="FN1207" s="28"/>
      <c r="FO1207" s="28"/>
      <c r="FP1207" s="28"/>
      <c r="FQ1207" s="28"/>
      <c r="FR1207" s="28"/>
      <c r="FS1207" s="28"/>
      <c r="FT1207" s="28"/>
      <c r="FU1207" s="28"/>
      <c r="FV1207" s="28"/>
      <c r="FW1207" s="28"/>
      <c r="FX1207" s="28"/>
      <c r="FY1207" s="28"/>
      <c r="FZ1207" s="28"/>
      <c r="GA1207" s="28"/>
      <c r="GB1207" s="28"/>
      <c r="GC1207" s="28"/>
      <c r="GD1207" s="28"/>
      <c r="GE1207" s="28"/>
      <c r="GF1207" s="28"/>
      <c r="GG1207" s="28"/>
      <c r="GH1207" s="28"/>
      <c r="GI1207" s="28"/>
      <c r="GJ1207" s="28"/>
      <c r="GK1207" s="28"/>
      <c r="GL1207" s="28"/>
      <c r="GM1207" s="28"/>
      <c r="GN1207" s="28"/>
      <c r="GO1207" s="28"/>
      <c r="GP1207" s="28"/>
      <c r="GQ1207" s="28"/>
      <c r="GR1207" s="28"/>
      <c r="GS1207" s="28"/>
      <c r="GT1207" s="28"/>
      <c r="GU1207" s="28"/>
      <c r="GV1207" s="28"/>
      <c r="GW1207" s="28"/>
      <c r="GX1207" s="28"/>
      <c r="GY1207" s="28"/>
      <c r="GZ1207" s="28"/>
      <c r="HA1207" s="28"/>
      <c r="HB1207" s="28"/>
      <c r="HC1207" s="28"/>
      <c r="HD1207" s="28"/>
      <c r="HE1207" s="28"/>
      <c r="HF1207" s="28"/>
      <c r="HG1207" s="28"/>
      <c r="HH1207" s="28"/>
      <c r="HI1207" s="28"/>
      <c r="HJ1207" s="28"/>
      <c r="HK1207" s="28"/>
      <c r="HL1207" s="28"/>
      <c r="HM1207" s="28"/>
      <c r="HN1207" s="28"/>
      <c r="HO1207" s="28"/>
      <c r="HP1207" s="28"/>
      <c r="HQ1207" s="28"/>
      <c r="HR1207" s="28"/>
      <c r="HS1207" s="28"/>
      <c r="HT1207" s="28"/>
      <c r="HU1207" s="28"/>
      <c r="HV1207" s="28"/>
      <c r="HW1207" s="28"/>
      <c r="HX1207" s="28"/>
      <c r="HY1207" s="28"/>
      <c r="HZ1207" s="28"/>
      <c r="IA1207" s="28"/>
      <c r="IB1207" s="28"/>
      <c r="IC1207" s="28"/>
      <c r="ID1207" s="28"/>
      <c r="IE1207" s="28"/>
      <c r="IF1207" s="28"/>
      <c r="IG1207" s="28"/>
      <c r="IH1207" s="28"/>
      <c r="II1207" s="28"/>
      <c r="IJ1207" s="28"/>
      <c r="IK1207" s="28"/>
      <c r="IL1207" s="28"/>
      <c r="IM1207" s="28"/>
      <c r="IN1207" s="28"/>
      <c r="IO1207" s="28"/>
      <c r="IP1207" s="28"/>
      <c r="IQ1207" s="28"/>
      <c r="IR1207" s="28"/>
    </row>
    <row r="1208" spans="2:252" x14ac:dyDescent="0.25">
      <c r="B1208" s="28"/>
      <c r="C1208" s="28"/>
      <c r="D1208" s="28"/>
      <c r="E1208" s="28"/>
      <c r="F1208" s="28"/>
      <c r="G1208" s="28"/>
      <c r="H1208" s="28"/>
      <c r="K1208" s="28"/>
      <c r="L1208" s="28"/>
      <c r="M1208" s="28"/>
      <c r="N1208" s="28"/>
      <c r="O1208" s="28"/>
      <c r="P1208" s="28"/>
      <c r="Q1208" s="28"/>
      <c r="R1208" s="28"/>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c r="DN1208" s="28"/>
      <c r="DO1208" s="28"/>
      <c r="DP1208" s="28"/>
      <c r="DQ1208" s="28"/>
      <c r="DR1208" s="28"/>
      <c r="DS1208" s="28"/>
      <c r="DT1208" s="28"/>
      <c r="DU1208" s="28"/>
      <c r="DV1208" s="28"/>
      <c r="DW1208" s="28"/>
      <c r="DX1208" s="28"/>
      <c r="DY1208" s="28"/>
      <c r="DZ1208" s="28"/>
      <c r="EA1208" s="28"/>
      <c r="EB1208" s="28"/>
      <c r="EC1208" s="28"/>
      <c r="ED1208" s="28"/>
      <c r="EE1208" s="28"/>
      <c r="EF1208" s="28"/>
      <c r="EG1208" s="28"/>
      <c r="EH1208" s="28"/>
      <c r="EI1208" s="28"/>
      <c r="EJ1208" s="28"/>
      <c r="EK1208" s="28"/>
      <c r="EL1208" s="28"/>
      <c r="EM1208" s="28"/>
      <c r="EN1208" s="28"/>
      <c r="EO1208" s="28"/>
      <c r="EP1208" s="28"/>
      <c r="EQ1208" s="28"/>
      <c r="ER1208" s="28"/>
      <c r="ES1208" s="28"/>
      <c r="ET1208" s="28"/>
      <c r="EU1208" s="28"/>
      <c r="EV1208" s="28"/>
      <c r="EW1208" s="28"/>
      <c r="EX1208" s="28"/>
      <c r="EY1208" s="28"/>
      <c r="EZ1208" s="28"/>
      <c r="FA1208" s="28"/>
      <c r="FB1208" s="28"/>
      <c r="FC1208" s="28"/>
      <c r="FD1208" s="28"/>
      <c r="FE1208" s="28"/>
      <c r="FF1208" s="28"/>
      <c r="FG1208" s="28"/>
      <c r="FH1208" s="28"/>
      <c r="FI1208" s="28"/>
      <c r="FJ1208" s="28"/>
      <c r="FK1208" s="28"/>
      <c r="FL1208" s="28"/>
      <c r="FM1208" s="28"/>
      <c r="FN1208" s="28"/>
      <c r="FO1208" s="28"/>
      <c r="FP1208" s="28"/>
      <c r="FQ1208" s="28"/>
      <c r="FR1208" s="28"/>
      <c r="FS1208" s="28"/>
      <c r="FT1208" s="28"/>
      <c r="FU1208" s="28"/>
      <c r="FV1208" s="28"/>
      <c r="FW1208" s="28"/>
      <c r="FX1208" s="28"/>
      <c r="FY1208" s="28"/>
      <c r="FZ1208" s="28"/>
      <c r="GA1208" s="28"/>
      <c r="GB1208" s="28"/>
      <c r="GC1208" s="28"/>
      <c r="GD1208" s="28"/>
      <c r="GE1208" s="28"/>
      <c r="GF1208" s="28"/>
      <c r="GG1208" s="28"/>
      <c r="GH1208" s="28"/>
      <c r="GI1208" s="28"/>
      <c r="GJ1208" s="28"/>
      <c r="GK1208" s="28"/>
      <c r="GL1208" s="28"/>
      <c r="GM1208" s="28"/>
      <c r="GN1208" s="28"/>
      <c r="GO1208" s="28"/>
      <c r="GP1208" s="28"/>
      <c r="GQ1208" s="28"/>
      <c r="GR1208" s="28"/>
      <c r="GS1208" s="28"/>
      <c r="GT1208" s="28"/>
      <c r="GU1208" s="28"/>
      <c r="GV1208" s="28"/>
      <c r="GW1208" s="28"/>
      <c r="GX1208" s="28"/>
      <c r="GY1208" s="28"/>
      <c r="GZ1208" s="28"/>
      <c r="HA1208" s="28"/>
      <c r="HB1208" s="28"/>
      <c r="HC1208" s="28"/>
      <c r="HD1208" s="28"/>
      <c r="HE1208" s="28"/>
      <c r="HF1208" s="28"/>
      <c r="HG1208" s="28"/>
      <c r="HH1208" s="28"/>
      <c r="HI1208" s="28"/>
      <c r="HJ1208" s="28"/>
      <c r="HK1208" s="28"/>
      <c r="HL1208" s="28"/>
      <c r="HM1208" s="28"/>
      <c r="HN1208" s="28"/>
      <c r="HO1208" s="28"/>
      <c r="HP1208" s="28"/>
      <c r="HQ1208" s="28"/>
      <c r="HR1208" s="28"/>
      <c r="HS1208" s="28"/>
      <c r="HT1208" s="28"/>
      <c r="HU1208" s="28"/>
      <c r="HV1208" s="28"/>
      <c r="HW1208" s="28"/>
      <c r="HX1208" s="28"/>
      <c r="HY1208" s="28"/>
      <c r="HZ1208" s="28"/>
      <c r="IA1208" s="28"/>
      <c r="IB1208" s="28"/>
      <c r="IC1208" s="28"/>
      <c r="ID1208" s="28"/>
      <c r="IE1208" s="28"/>
      <c r="IF1208" s="28"/>
      <c r="IG1208" s="28"/>
      <c r="IH1208" s="28"/>
      <c r="II1208" s="28"/>
      <c r="IJ1208" s="28"/>
      <c r="IK1208" s="28"/>
      <c r="IL1208" s="28"/>
      <c r="IM1208" s="28"/>
      <c r="IN1208" s="28"/>
      <c r="IO1208" s="28"/>
      <c r="IP1208" s="28"/>
      <c r="IQ1208" s="28"/>
      <c r="IR1208" s="28"/>
    </row>
    <row r="1209" spans="2:252" x14ac:dyDescent="0.25">
      <c r="B1209" s="28"/>
      <c r="C1209" s="28"/>
      <c r="D1209" s="28"/>
      <c r="E1209" s="28"/>
      <c r="F1209" s="28"/>
      <c r="G1209" s="28"/>
      <c r="H1209" s="28"/>
      <c r="K1209" s="28"/>
      <c r="L1209" s="28"/>
      <c r="M1209" s="28"/>
      <c r="N1209" s="28"/>
      <c r="O1209" s="28"/>
      <c r="P1209" s="28"/>
      <c r="Q1209" s="28"/>
      <c r="R1209" s="28"/>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c r="DN1209" s="28"/>
      <c r="DO1209" s="28"/>
      <c r="DP1209" s="28"/>
      <c r="DQ1209" s="28"/>
      <c r="DR1209" s="28"/>
      <c r="DS1209" s="28"/>
      <c r="DT1209" s="28"/>
      <c r="DU1209" s="28"/>
      <c r="DV1209" s="28"/>
      <c r="DW1209" s="28"/>
      <c r="DX1209" s="28"/>
      <c r="DY1209" s="28"/>
      <c r="DZ1209" s="28"/>
      <c r="EA1209" s="28"/>
      <c r="EB1209" s="28"/>
      <c r="EC1209" s="28"/>
      <c r="ED1209" s="28"/>
      <c r="EE1209" s="28"/>
      <c r="EF1209" s="28"/>
      <c r="EG1209" s="28"/>
      <c r="EH1209" s="28"/>
      <c r="EI1209" s="28"/>
      <c r="EJ1209" s="28"/>
      <c r="EK1209" s="28"/>
      <c r="EL1209" s="28"/>
      <c r="EM1209" s="28"/>
      <c r="EN1209" s="28"/>
      <c r="EO1209" s="28"/>
      <c r="EP1209" s="28"/>
      <c r="EQ1209" s="28"/>
      <c r="ER1209" s="28"/>
      <c r="ES1209" s="28"/>
      <c r="ET1209" s="28"/>
      <c r="EU1209" s="28"/>
      <c r="EV1209" s="28"/>
      <c r="EW1209" s="28"/>
      <c r="EX1209" s="28"/>
      <c r="EY1209" s="28"/>
      <c r="EZ1209" s="28"/>
      <c r="FA1209" s="28"/>
      <c r="FB1209" s="28"/>
      <c r="FC1209" s="28"/>
      <c r="FD1209" s="28"/>
      <c r="FE1209" s="28"/>
      <c r="FF1209" s="28"/>
      <c r="FG1209" s="28"/>
      <c r="FH1209" s="28"/>
      <c r="FI1209" s="28"/>
      <c r="FJ1209" s="28"/>
      <c r="FK1209" s="28"/>
      <c r="FL1209" s="28"/>
      <c r="FM1209" s="28"/>
      <c r="FN1209" s="28"/>
      <c r="FO1209" s="28"/>
      <c r="FP1209" s="28"/>
      <c r="FQ1209" s="28"/>
      <c r="FR1209" s="28"/>
      <c r="FS1209" s="28"/>
      <c r="FT1209" s="28"/>
      <c r="FU1209" s="28"/>
      <c r="FV1209" s="28"/>
      <c r="FW1209" s="28"/>
      <c r="FX1209" s="28"/>
      <c r="FY1209" s="28"/>
      <c r="FZ1209" s="28"/>
      <c r="GA1209" s="28"/>
      <c r="GB1209" s="28"/>
      <c r="GC1209" s="28"/>
      <c r="GD1209" s="28"/>
      <c r="GE1209" s="28"/>
      <c r="GF1209" s="28"/>
      <c r="GG1209" s="28"/>
      <c r="GH1209" s="28"/>
      <c r="GI1209" s="28"/>
      <c r="GJ1209" s="28"/>
      <c r="GK1209" s="28"/>
      <c r="GL1209" s="28"/>
      <c r="GM1209" s="28"/>
      <c r="GN1209" s="28"/>
      <c r="GO1209" s="28"/>
      <c r="GP1209" s="28"/>
      <c r="GQ1209" s="28"/>
      <c r="GR1209" s="28"/>
      <c r="GS1209" s="28"/>
      <c r="GT1209" s="28"/>
      <c r="GU1209" s="28"/>
      <c r="GV1209" s="28"/>
      <c r="GW1209" s="28"/>
      <c r="GX1209" s="28"/>
      <c r="GY1209" s="28"/>
      <c r="GZ1209" s="28"/>
      <c r="HA1209" s="28"/>
      <c r="HB1209" s="28"/>
      <c r="HC1209" s="28"/>
      <c r="HD1209" s="28"/>
      <c r="HE1209" s="28"/>
      <c r="HF1209" s="28"/>
      <c r="HG1209" s="28"/>
      <c r="HH1209" s="28"/>
      <c r="HI1209" s="28"/>
      <c r="HJ1209" s="28"/>
      <c r="HK1209" s="28"/>
      <c r="HL1209" s="28"/>
      <c r="HM1209" s="28"/>
      <c r="HN1209" s="28"/>
      <c r="HO1209" s="28"/>
      <c r="HP1209" s="28"/>
      <c r="HQ1209" s="28"/>
      <c r="HR1209" s="28"/>
      <c r="HS1209" s="28"/>
      <c r="HT1209" s="28"/>
      <c r="HU1209" s="28"/>
      <c r="HV1209" s="28"/>
      <c r="HW1209" s="28"/>
      <c r="HX1209" s="28"/>
      <c r="HY1209" s="28"/>
      <c r="HZ1209" s="28"/>
      <c r="IA1209" s="28"/>
      <c r="IB1209" s="28"/>
      <c r="IC1209" s="28"/>
      <c r="ID1209" s="28"/>
      <c r="IE1209" s="28"/>
      <c r="IF1209" s="28"/>
      <c r="IG1209" s="28"/>
      <c r="IH1209" s="28"/>
      <c r="II1209" s="28"/>
      <c r="IJ1209" s="28"/>
      <c r="IK1209" s="28"/>
      <c r="IL1209" s="28"/>
      <c r="IM1209" s="28"/>
      <c r="IN1209" s="28"/>
      <c r="IO1209" s="28"/>
      <c r="IP1209" s="28"/>
      <c r="IQ1209" s="28"/>
      <c r="IR1209" s="28"/>
    </row>
    <row r="1210" spans="2:252" x14ac:dyDescent="0.25">
      <c r="B1210" s="28"/>
      <c r="C1210" s="28"/>
      <c r="D1210" s="28"/>
      <c r="E1210" s="28"/>
      <c r="F1210" s="28"/>
      <c r="G1210" s="28"/>
      <c r="H1210" s="28"/>
      <c r="K1210" s="28"/>
      <c r="L1210" s="28"/>
      <c r="M1210" s="28"/>
      <c r="N1210" s="28"/>
      <c r="O1210" s="28"/>
      <c r="P1210" s="28"/>
      <c r="Q1210" s="28"/>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c r="DN1210" s="28"/>
      <c r="DO1210" s="28"/>
      <c r="DP1210" s="28"/>
      <c r="DQ1210" s="28"/>
      <c r="DR1210" s="28"/>
      <c r="DS1210" s="28"/>
      <c r="DT1210" s="28"/>
      <c r="DU1210" s="28"/>
      <c r="DV1210" s="28"/>
      <c r="DW1210" s="28"/>
      <c r="DX1210" s="28"/>
      <c r="DY1210" s="28"/>
      <c r="DZ1210" s="28"/>
      <c r="EA1210" s="28"/>
      <c r="EB1210" s="28"/>
      <c r="EC1210" s="28"/>
      <c r="ED1210" s="28"/>
      <c r="EE1210" s="28"/>
      <c r="EF1210" s="28"/>
      <c r="EG1210" s="28"/>
      <c r="EH1210" s="28"/>
      <c r="EI1210" s="28"/>
      <c r="EJ1210" s="28"/>
      <c r="EK1210" s="28"/>
      <c r="EL1210" s="28"/>
      <c r="EM1210" s="28"/>
      <c r="EN1210" s="28"/>
      <c r="EO1210" s="28"/>
      <c r="EP1210" s="28"/>
      <c r="EQ1210" s="28"/>
      <c r="ER1210" s="28"/>
      <c r="ES1210" s="28"/>
      <c r="ET1210" s="28"/>
      <c r="EU1210" s="28"/>
      <c r="EV1210" s="28"/>
      <c r="EW1210" s="28"/>
      <c r="EX1210" s="28"/>
      <c r="EY1210" s="28"/>
      <c r="EZ1210" s="28"/>
      <c r="FA1210" s="28"/>
      <c r="FB1210" s="28"/>
      <c r="FC1210" s="28"/>
      <c r="FD1210" s="28"/>
      <c r="FE1210" s="28"/>
      <c r="FF1210" s="28"/>
      <c r="FG1210" s="28"/>
      <c r="FH1210" s="28"/>
      <c r="FI1210" s="28"/>
      <c r="FJ1210" s="28"/>
      <c r="FK1210" s="28"/>
      <c r="FL1210" s="28"/>
      <c r="FM1210" s="28"/>
      <c r="FN1210" s="28"/>
      <c r="FO1210" s="28"/>
      <c r="FP1210" s="28"/>
      <c r="FQ1210" s="28"/>
      <c r="FR1210" s="28"/>
      <c r="FS1210" s="28"/>
      <c r="FT1210" s="28"/>
      <c r="FU1210" s="28"/>
      <c r="FV1210" s="28"/>
      <c r="FW1210" s="28"/>
      <c r="FX1210" s="28"/>
      <c r="FY1210" s="28"/>
      <c r="FZ1210" s="28"/>
      <c r="GA1210" s="28"/>
      <c r="GB1210" s="28"/>
      <c r="GC1210" s="28"/>
      <c r="GD1210" s="28"/>
      <c r="GE1210" s="28"/>
      <c r="GF1210" s="28"/>
      <c r="GG1210" s="28"/>
      <c r="GH1210" s="28"/>
      <c r="GI1210" s="28"/>
      <c r="GJ1210" s="28"/>
      <c r="GK1210" s="28"/>
      <c r="GL1210" s="28"/>
      <c r="GM1210" s="28"/>
      <c r="GN1210" s="28"/>
      <c r="GO1210" s="28"/>
      <c r="GP1210" s="28"/>
      <c r="GQ1210" s="28"/>
      <c r="GR1210" s="28"/>
      <c r="GS1210" s="28"/>
      <c r="GT1210" s="28"/>
      <c r="GU1210" s="28"/>
      <c r="GV1210" s="28"/>
      <c r="GW1210" s="28"/>
      <c r="GX1210" s="28"/>
      <c r="GY1210" s="28"/>
      <c r="GZ1210" s="28"/>
      <c r="HA1210" s="28"/>
      <c r="HB1210" s="28"/>
      <c r="HC1210" s="28"/>
      <c r="HD1210" s="28"/>
      <c r="HE1210" s="28"/>
      <c r="HF1210" s="28"/>
      <c r="HG1210" s="28"/>
      <c r="HH1210" s="28"/>
      <c r="HI1210" s="28"/>
      <c r="HJ1210" s="28"/>
      <c r="HK1210" s="28"/>
      <c r="HL1210" s="28"/>
      <c r="HM1210" s="28"/>
      <c r="HN1210" s="28"/>
      <c r="HO1210" s="28"/>
      <c r="HP1210" s="28"/>
      <c r="HQ1210" s="28"/>
      <c r="HR1210" s="28"/>
      <c r="HS1210" s="28"/>
      <c r="HT1210" s="28"/>
      <c r="HU1210" s="28"/>
      <c r="HV1210" s="28"/>
      <c r="HW1210" s="28"/>
      <c r="HX1210" s="28"/>
      <c r="HY1210" s="28"/>
      <c r="HZ1210" s="28"/>
      <c r="IA1210" s="28"/>
      <c r="IB1210" s="28"/>
      <c r="IC1210" s="28"/>
      <c r="ID1210" s="28"/>
      <c r="IE1210" s="28"/>
      <c r="IF1210" s="28"/>
      <c r="IG1210" s="28"/>
      <c r="IH1210" s="28"/>
      <c r="II1210" s="28"/>
      <c r="IJ1210" s="28"/>
      <c r="IK1210" s="28"/>
      <c r="IL1210" s="28"/>
      <c r="IM1210" s="28"/>
      <c r="IN1210" s="28"/>
      <c r="IO1210" s="28"/>
      <c r="IP1210" s="28"/>
      <c r="IQ1210" s="28"/>
      <c r="IR1210" s="28"/>
    </row>
    <row r="1211" spans="2:252" x14ac:dyDescent="0.25">
      <c r="B1211" s="28"/>
      <c r="C1211" s="28"/>
      <c r="D1211" s="28"/>
      <c r="E1211" s="28"/>
      <c r="F1211" s="28"/>
      <c r="G1211" s="28"/>
      <c r="H1211" s="28"/>
      <c r="K1211" s="28"/>
      <c r="L1211" s="28"/>
      <c r="M1211" s="28"/>
      <c r="N1211" s="28"/>
      <c r="O1211" s="28"/>
      <c r="P1211" s="28"/>
      <c r="Q1211" s="28"/>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c r="DN1211" s="28"/>
      <c r="DO1211" s="28"/>
      <c r="DP1211" s="28"/>
      <c r="DQ1211" s="28"/>
      <c r="DR1211" s="28"/>
      <c r="DS1211" s="28"/>
      <c r="DT1211" s="28"/>
      <c r="DU1211" s="28"/>
      <c r="DV1211" s="28"/>
      <c r="DW1211" s="28"/>
      <c r="DX1211" s="28"/>
      <c r="DY1211" s="28"/>
      <c r="DZ1211" s="28"/>
      <c r="EA1211" s="28"/>
      <c r="EB1211" s="28"/>
      <c r="EC1211" s="28"/>
      <c r="ED1211" s="28"/>
      <c r="EE1211" s="28"/>
      <c r="EF1211" s="28"/>
      <c r="EG1211" s="28"/>
      <c r="EH1211" s="28"/>
      <c r="EI1211" s="28"/>
      <c r="EJ1211" s="28"/>
      <c r="EK1211" s="28"/>
      <c r="EL1211" s="28"/>
      <c r="EM1211" s="28"/>
      <c r="EN1211" s="28"/>
      <c r="EO1211" s="28"/>
      <c r="EP1211" s="28"/>
      <c r="EQ1211" s="28"/>
      <c r="ER1211" s="28"/>
      <c r="ES1211" s="28"/>
      <c r="ET1211" s="28"/>
      <c r="EU1211" s="28"/>
      <c r="EV1211" s="28"/>
      <c r="EW1211" s="28"/>
      <c r="EX1211" s="28"/>
      <c r="EY1211" s="28"/>
      <c r="EZ1211" s="28"/>
      <c r="FA1211" s="28"/>
      <c r="FB1211" s="28"/>
      <c r="FC1211" s="28"/>
      <c r="FD1211" s="28"/>
      <c r="FE1211" s="28"/>
      <c r="FF1211" s="28"/>
      <c r="FG1211" s="28"/>
      <c r="FH1211" s="28"/>
      <c r="FI1211" s="28"/>
      <c r="FJ1211" s="28"/>
      <c r="FK1211" s="28"/>
      <c r="FL1211" s="28"/>
      <c r="FM1211" s="28"/>
      <c r="FN1211" s="28"/>
      <c r="FO1211" s="28"/>
      <c r="FP1211" s="28"/>
      <c r="FQ1211" s="28"/>
      <c r="FR1211" s="28"/>
      <c r="FS1211" s="28"/>
      <c r="FT1211" s="28"/>
      <c r="FU1211" s="28"/>
      <c r="FV1211" s="28"/>
      <c r="FW1211" s="28"/>
      <c r="FX1211" s="28"/>
      <c r="FY1211" s="28"/>
      <c r="FZ1211" s="28"/>
      <c r="GA1211" s="28"/>
      <c r="GB1211" s="28"/>
      <c r="GC1211" s="28"/>
      <c r="GD1211" s="28"/>
      <c r="GE1211" s="28"/>
      <c r="GF1211" s="28"/>
      <c r="GG1211" s="28"/>
      <c r="GH1211" s="28"/>
      <c r="GI1211" s="28"/>
      <c r="GJ1211" s="28"/>
      <c r="GK1211" s="28"/>
      <c r="GL1211" s="28"/>
      <c r="GM1211" s="28"/>
      <c r="GN1211" s="28"/>
      <c r="GO1211" s="28"/>
      <c r="GP1211" s="28"/>
      <c r="GQ1211" s="28"/>
      <c r="GR1211" s="28"/>
      <c r="GS1211" s="28"/>
      <c r="GT1211" s="28"/>
      <c r="GU1211" s="28"/>
      <c r="GV1211" s="28"/>
      <c r="GW1211" s="28"/>
      <c r="GX1211" s="28"/>
      <c r="GY1211" s="28"/>
      <c r="GZ1211" s="28"/>
      <c r="HA1211" s="28"/>
      <c r="HB1211" s="28"/>
      <c r="HC1211" s="28"/>
      <c r="HD1211" s="28"/>
      <c r="HE1211" s="28"/>
      <c r="HF1211" s="28"/>
      <c r="HG1211" s="28"/>
      <c r="HH1211" s="28"/>
      <c r="HI1211" s="28"/>
      <c r="HJ1211" s="28"/>
      <c r="HK1211" s="28"/>
      <c r="HL1211" s="28"/>
      <c r="HM1211" s="28"/>
      <c r="HN1211" s="28"/>
      <c r="HO1211" s="28"/>
      <c r="HP1211" s="28"/>
      <c r="HQ1211" s="28"/>
      <c r="HR1211" s="28"/>
      <c r="HS1211" s="28"/>
      <c r="HT1211" s="28"/>
      <c r="HU1211" s="28"/>
      <c r="HV1211" s="28"/>
      <c r="HW1211" s="28"/>
      <c r="HX1211" s="28"/>
      <c r="HY1211" s="28"/>
      <c r="HZ1211" s="28"/>
      <c r="IA1211" s="28"/>
      <c r="IB1211" s="28"/>
      <c r="IC1211" s="28"/>
      <c r="ID1211" s="28"/>
      <c r="IE1211" s="28"/>
      <c r="IF1211" s="28"/>
      <c r="IG1211" s="28"/>
      <c r="IH1211" s="28"/>
      <c r="II1211" s="28"/>
      <c r="IJ1211" s="28"/>
      <c r="IK1211" s="28"/>
      <c r="IL1211" s="28"/>
      <c r="IM1211" s="28"/>
      <c r="IN1211" s="28"/>
      <c r="IO1211" s="28"/>
      <c r="IP1211" s="28"/>
      <c r="IQ1211" s="28"/>
      <c r="IR1211" s="28"/>
    </row>
    <row r="1212" spans="2:252" x14ac:dyDescent="0.25">
      <c r="B1212" s="28"/>
      <c r="C1212" s="28"/>
      <c r="D1212" s="28"/>
      <c r="E1212" s="28"/>
      <c r="F1212" s="28"/>
      <c r="G1212" s="28"/>
      <c r="H1212" s="28"/>
      <c r="K1212" s="28"/>
      <c r="L1212" s="28"/>
      <c r="M1212" s="28"/>
      <c r="N1212" s="28"/>
      <c r="O1212" s="28"/>
      <c r="P1212" s="28"/>
      <c r="Q1212" s="28"/>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c r="DN1212" s="28"/>
      <c r="DO1212" s="28"/>
      <c r="DP1212" s="28"/>
      <c r="DQ1212" s="28"/>
      <c r="DR1212" s="28"/>
      <c r="DS1212" s="28"/>
      <c r="DT1212" s="28"/>
      <c r="DU1212" s="28"/>
      <c r="DV1212" s="28"/>
      <c r="DW1212" s="28"/>
      <c r="DX1212" s="28"/>
      <c r="DY1212" s="28"/>
      <c r="DZ1212" s="28"/>
      <c r="EA1212" s="28"/>
      <c r="EB1212" s="28"/>
      <c r="EC1212" s="28"/>
      <c r="ED1212" s="28"/>
      <c r="EE1212" s="28"/>
      <c r="EF1212" s="28"/>
      <c r="EG1212" s="28"/>
      <c r="EH1212" s="28"/>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8"/>
      <c r="FD1212" s="28"/>
      <c r="FE1212" s="28"/>
      <c r="FF1212" s="28"/>
      <c r="FG1212" s="28"/>
      <c r="FH1212" s="28"/>
      <c r="FI1212" s="28"/>
      <c r="FJ1212" s="28"/>
      <c r="FK1212" s="28"/>
      <c r="FL1212" s="28"/>
      <c r="FM1212" s="28"/>
      <c r="FN1212" s="28"/>
      <c r="FO1212" s="28"/>
      <c r="FP1212" s="28"/>
      <c r="FQ1212" s="28"/>
      <c r="FR1212" s="28"/>
      <c r="FS1212" s="28"/>
      <c r="FT1212" s="28"/>
      <c r="FU1212" s="28"/>
      <c r="FV1212" s="28"/>
      <c r="FW1212" s="28"/>
      <c r="FX1212" s="28"/>
      <c r="FY1212" s="28"/>
      <c r="FZ1212" s="28"/>
      <c r="GA1212" s="28"/>
      <c r="GB1212" s="28"/>
      <c r="GC1212" s="28"/>
      <c r="GD1212" s="28"/>
      <c r="GE1212" s="28"/>
      <c r="GF1212" s="28"/>
      <c r="GG1212" s="28"/>
      <c r="GH1212" s="28"/>
      <c r="GI1212" s="28"/>
      <c r="GJ1212" s="28"/>
      <c r="GK1212" s="28"/>
      <c r="GL1212" s="28"/>
      <c r="GM1212" s="28"/>
      <c r="GN1212" s="28"/>
      <c r="GO1212" s="28"/>
      <c r="GP1212" s="28"/>
      <c r="GQ1212" s="28"/>
      <c r="GR1212" s="28"/>
      <c r="GS1212" s="28"/>
      <c r="GT1212" s="28"/>
      <c r="GU1212" s="28"/>
      <c r="GV1212" s="28"/>
      <c r="GW1212" s="28"/>
      <c r="GX1212" s="28"/>
      <c r="GY1212" s="28"/>
      <c r="GZ1212" s="28"/>
      <c r="HA1212" s="28"/>
      <c r="HB1212" s="28"/>
      <c r="HC1212" s="28"/>
      <c r="HD1212" s="28"/>
      <c r="HE1212" s="28"/>
      <c r="HF1212" s="28"/>
      <c r="HG1212" s="28"/>
      <c r="HH1212" s="28"/>
      <c r="HI1212" s="28"/>
      <c r="HJ1212" s="28"/>
      <c r="HK1212" s="28"/>
      <c r="HL1212" s="28"/>
      <c r="HM1212" s="28"/>
      <c r="HN1212" s="28"/>
      <c r="HO1212" s="28"/>
      <c r="HP1212" s="28"/>
      <c r="HQ1212" s="28"/>
      <c r="HR1212" s="28"/>
      <c r="HS1212" s="28"/>
      <c r="HT1212" s="28"/>
      <c r="HU1212" s="28"/>
      <c r="HV1212" s="28"/>
      <c r="HW1212" s="28"/>
      <c r="HX1212" s="28"/>
      <c r="HY1212" s="28"/>
      <c r="HZ1212" s="28"/>
      <c r="IA1212" s="28"/>
      <c r="IB1212" s="28"/>
      <c r="IC1212" s="28"/>
      <c r="ID1212" s="28"/>
      <c r="IE1212" s="28"/>
      <c r="IF1212" s="28"/>
      <c r="IG1212" s="28"/>
      <c r="IH1212" s="28"/>
      <c r="II1212" s="28"/>
      <c r="IJ1212" s="28"/>
      <c r="IK1212" s="28"/>
      <c r="IL1212" s="28"/>
      <c r="IM1212" s="28"/>
      <c r="IN1212" s="28"/>
      <c r="IO1212" s="28"/>
      <c r="IP1212" s="28"/>
      <c r="IQ1212" s="28"/>
      <c r="IR1212" s="28"/>
    </row>
    <row r="1213" spans="2:252" x14ac:dyDescent="0.25">
      <c r="B1213" s="28"/>
      <c r="C1213" s="28"/>
      <c r="D1213" s="28"/>
      <c r="E1213" s="28"/>
      <c r="F1213" s="28"/>
      <c r="G1213" s="28"/>
      <c r="H1213" s="28"/>
      <c r="K1213" s="28"/>
      <c r="L1213" s="28"/>
      <c r="M1213" s="28"/>
      <c r="N1213" s="28"/>
      <c r="O1213" s="28"/>
      <c r="P1213" s="28"/>
      <c r="Q1213" s="28"/>
      <c r="R1213" s="28"/>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c r="DN1213" s="28"/>
      <c r="DO1213" s="28"/>
      <c r="DP1213" s="28"/>
      <c r="DQ1213" s="28"/>
      <c r="DR1213" s="28"/>
      <c r="DS1213" s="28"/>
      <c r="DT1213" s="28"/>
      <c r="DU1213" s="28"/>
      <c r="DV1213" s="28"/>
      <c r="DW1213" s="28"/>
      <c r="DX1213" s="28"/>
      <c r="DY1213" s="28"/>
      <c r="DZ1213" s="28"/>
      <c r="EA1213" s="28"/>
      <c r="EB1213" s="28"/>
      <c r="EC1213" s="28"/>
      <c r="ED1213" s="28"/>
      <c r="EE1213" s="28"/>
      <c r="EF1213" s="28"/>
      <c r="EG1213" s="28"/>
      <c r="EH1213" s="28"/>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8"/>
      <c r="FD1213" s="28"/>
      <c r="FE1213" s="28"/>
      <c r="FF1213" s="28"/>
      <c r="FG1213" s="28"/>
      <c r="FH1213" s="28"/>
      <c r="FI1213" s="28"/>
      <c r="FJ1213" s="28"/>
      <c r="FK1213" s="28"/>
      <c r="FL1213" s="28"/>
      <c r="FM1213" s="28"/>
      <c r="FN1213" s="28"/>
      <c r="FO1213" s="28"/>
      <c r="FP1213" s="28"/>
      <c r="FQ1213" s="28"/>
      <c r="FR1213" s="28"/>
      <c r="FS1213" s="28"/>
      <c r="FT1213" s="28"/>
      <c r="FU1213" s="28"/>
      <c r="FV1213" s="28"/>
      <c r="FW1213" s="28"/>
      <c r="FX1213" s="28"/>
      <c r="FY1213" s="28"/>
      <c r="FZ1213" s="28"/>
      <c r="GA1213" s="28"/>
      <c r="GB1213" s="28"/>
      <c r="GC1213" s="28"/>
      <c r="GD1213" s="28"/>
      <c r="GE1213" s="28"/>
      <c r="GF1213" s="28"/>
      <c r="GG1213" s="28"/>
      <c r="GH1213" s="28"/>
      <c r="GI1213" s="28"/>
      <c r="GJ1213" s="28"/>
      <c r="GK1213" s="28"/>
      <c r="GL1213" s="28"/>
      <c r="GM1213" s="28"/>
      <c r="GN1213" s="28"/>
      <c r="GO1213" s="28"/>
      <c r="GP1213" s="28"/>
      <c r="GQ1213" s="28"/>
      <c r="GR1213" s="28"/>
      <c r="GS1213" s="28"/>
      <c r="GT1213" s="28"/>
      <c r="GU1213" s="28"/>
      <c r="GV1213" s="28"/>
      <c r="GW1213" s="28"/>
      <c r="GX1213" s="28"/>
      <c r="GY1213" s="28"/>
      <c r="GZ1213" s="28"/>
      <c r="HA1213" s="28"/>
      <c r="HB1213" s="28"/>
      <c r="HC1213" s="28"/>
      <c r="HD1213" s="28"/>
      <c r="HE1213" s="28"/>
      <c r="HF1213" s="28"/>
      <c r="HG1213" s="28"/>
      <c r="HH1213" s="28"/>
      <c r="HI1213" s="28"/>
      <c r="HJ1213" s="28"/>
      <c r="HK1213" s="28"/>
      <c r="HL1213" s="28"/>
      <c r="HM1213" s="28"/>
      <c r="HN1213" s="28"/>
      <c r="HO1213" s="28"/>
      <c r="HP1213" s="28"/>
      <c r="HQ1213" s="28"/>
      <c r="HR1213" s="28"/>
      <c r="HS1213" s="28"/>
      <c r="HT1213" s="28"/>
      <c r="HU1213" s="28"/>
      <c r="HV1213" s="28"/>
      <c r="HW1213" s="28"/>
      <c r="HX1213" s="28"/>
      <c r="HY1213" s="28"/>
      <c r="HZ1213" s="28"/>
      <c r="IA1213" s="28"/>
      <c r="IB1213" s="28"/>
      <c r="IC1213" s="28"/>
      <c r="ID1213" s="28"/>
      <c r="IE1213" s="28"/>
      <c r="IF1213" s="28"/>
      <c r="IG1213" s="28"/>
      <c r="IH1213" s="28"/>
      <c r="II1213" s="28"/>
      <c r="IJ1213" s="28"/>
      <c r="IK1213" s="28"/>
      <c r="IL1213" s="28"/>
      <c r="IM1213" s="28"/>
      <c r="IN1213" s="28"/>
      <c r="IO1213" s="28"/>
      <c r="IP1213" s="28"/>
      <c r="IQ1213" s="28"/>
      <c r="IR1213" s="28"/>
    </row>
    <row r="1214" spans="2:252" x14ac:dyDescent="0.25">
      <c r="B1214" s="28"/>
      <c r="C1214" s="28"/>
      <c r="D1214" s="28"/>
      <c r="E1214" s="28"/>
      <c r="F1214" s="28"/>
      <c r="G1214" s="28"/>
      <c r="H1214" s="28"/>
      <c r="K1214" s="28"/>
      <c r="L1214" s="28"/>
      <c r="M1214" s="28"/>
      <c r="N1214" s="28"/>
      <c r="O1214" s="28"/>
      <c r="P1214" s="28"/>
      <c r="Q1214" s="28"/>
      <c r="R1214" s="28"/>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c r="DN1214" s="28"/>
      <c r="DO1214" s="28"/>
      <c r="DP1214" s="28"/>
      <c r="DQ1214" s="28"/>
      <c r="DR1214" s="28"/>
      <c r="DS1214" s="28"/>
      <c r="DT1214" s="28"/>
      <c r="DU1214" s="28"/>
      <c r="DV1214" s="28"/>
      <c r="DW1214" s="28"/>
      <c r="DX1214" s="28"/>
      <c r="DY1214" s="28"/>
      <c r="DZ1214" s="28"/>
      <c r="EA1214" s="28"/>
      <c r="EB1214" s="28"/>
      <c r="EC1214" s="28"/>
      <c r="ED1214" s="28"/>
      <c r="EE1214" s="28"/>
      <c r="EF1214" s="28"/>
      <c r="EG1214" s="28"/>
      <c r="EH1214" s="28"/>
      <c r="EI1214" s="28"/>
      <c r="EJ1214" s="28"/>
      <c r="EK1214" s="28"/>
      <c r="EL1214" s="28"/>
      <c r="EM1214" s="28"/>
      <c r="EN1214" s="28"/>
      <c r="EO1214" s="28"/>
      <c r="EP1214" s="28"/>
      <c r="EQ1214" s="28"/>
      <c r="ER1214" s="28"/>
      <c r="ES1214" s="28"/>
      <c r="ET1214" s="28"/>
      <c r="EU1214" s="28"/>
      <c r="EV1214" s="28"/>
      <c r="EW1214" s="28"/>
      <c r="EX1214" s="28"/>
      <c r="EY1214" s="28"/>
      <c r="EZ1214" s="28"/>
      <c r="FA1214" s="28"/>
      <c r="FB1214" s="28"/>
      <c r="FC1214" s="28"/>
      <c r="FD1214" s="28"/>
      <c r="FE1214" s="28"/>
      <c r="FF1214" s="28"/>
      <c r="FG1214" s="28"/>
      <c r="FH1214" s="28"/>
      <c r="FI1214" s="28"/>
      <c r="FJ1214" s="28"/>
      <c r="FK1214" s="28"/>
      <c r="FL1214" s="28"/>
      <c r="FM1214" s="28"/>
      <c r="FN1214" s="28"/>
      <c r="FO1214" s="28"/>
      <c r="FP1214" s="28"/>
      <c r="FQ1214" s="28"/>
      <c r="FR1214" s="28"/>
      <c r="FS1214" s="28"/>
      <c r="FT1214" s="28"/>
      <c r="FU1214" s="28"/>
      <c r="FV1214" s="28"/>
      <c r="FW1214" s="28"/>
      <c r="FX1214" s="28"/>
      <c r="FY1214" s="28"/>
      <c r="FZ1214" s="28"/>
      <c r="GA1214" s="28"/>
      <c r="GB1214" s="28"/>
      <c r="GC1214" s="28"/>
      <c r="GD1214" s="28"/>
      <c r="GE1214" s="28"/>
      <c r="GF1214" s="28"/>
      <c r="GG1214" s="28"/>
      <c r="GH1214" s="28"/>
      <c r="GI1214" s="28"/>
      <c r="GJ1214" s="28"/>
      <c r="GK1214" s="28"/>
      <c r="GL1214" s="28"/>
      <c r="GM1214" s="28"/>
      <c r="GN1214" s="28"/>
      <c r="GO1214" s="28"/>
      <c r="GP1214" s="28"/>
      <c r="GQ1214" s="28"/>
      <c r="GR1214" s="28"/>
      <c r="GS1214" s="28"/>
      <c r="GT1214" s="28"/>
      <c r="GU1214" s="28"/>
      <c r="GV1214" s="28"/>
      <c r="GW1214" s="28"/>
      <c r="GX1214" s="28"/>
      <c r="GY1214" s="28"/>
      <c r="GZ1214" s="28"/>
      <c r="HA1214" s="28"/>
      <c r="HB1214" s="28"/>
      <c r="HC1214" s="28"/>
      <c r="HD1214" s="28"/>
      <c r="HE1214" s="28"/>
      <c r="HF1214" s="28"/>
      <c r="HG1214" s="28"/>
      <c r="HH1214" s="28"/>
      <c r="HI1214" s="28"/>
      <c r="HJ1214" s="28"/>
      <c r="HK1214" s="28"/>
      <c r="HL1214" s="28"/>
      <c r="HM1214" s="28"/>
      <c r="HN1214" s="28"/>
      <c r="HO1214" s="28"/>
      <c r="HP1214" s="28"/>
      <c r="HQ1214" s="28"/>
      <c r="HR1214" s="28"/>
      <c r="HS1214" s="28"/>
      <c r="HT1214" s="28"/>
      <c r="HU1214" s="28"/>
      <c r="HV1214" s="28"/>
      <c r="HW1214" s="28"/>
      <c r="HX1214" s="28"/>
      <c r="HY1214" s="28"/>
      <c r="HZ1214" s="28"/>
      <c r="IA1214" s="28"/>
      <c r="IB1214" s="28"/>
      <c r="IC1214" s="28"/>
      <c r="ID1214" s="28"/>
      <c r="IE1214" s="28"/>
      <c r="IF1214" s="28"/>
      <c r="IG1214" s="28"/>
      <c r="IH1214" s="28"/>
      <c r="II1214" s="28"/>
      <c r="IJ1214" s="28"/>
      <c r="IK1214" s="28"/>
      <c r="IL1214" s="28"/>
      <c r="IM1214" s="28"/>
      <c r="IN1214" s="28"/>
      <c r="IO1214" s="28"/>
      <c r="IP1214" s="28"/>
      <c r="IQ1214" s="28"/>
      <c r="IR1214" s="28"/>
    </row>
    <row r="1215" spans="2:252" x14ac:dyDescent="0.25">
      <c r="B1215" s="28"/>
      <c r="C1215" s="28"/>
      <c r="D1215" s="28"/>
      <c r="E1215" s="28"/>
      <c r="F1215" s="28"/>
      <c r="G1215" s="28"/>
      <c r="H1215" s="28"/>
      <c r="K1215" s="28"/>
      <c r="L1215" s="28"/>
      <c r="M1215" s="28"/>
      <c r="N1215" s="28"/>
      <c r="O1215" s="28"/>
      <c r="P1215" s="28"/>
      <c r="Q1215" s="28"/>
      <c r="R1215" s="28"/>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c r="DN1215" s="28"/>
      <c r="DO1215" s="28"/>
      <c r="DP1215" s="28"/>
      <c r="DQ1215" s="28"/>
      <c r="DR1215" s="28"/>
      <c r="DS1215" s="28"/>
      <c r="DT1215" s="28"/>
      <c r="DU1215" s="28"/>
      <c r="DV1215" s="28"/>
      <c r="DW1215" s="28"/>
      <c r="DX1215" s="28"/>
      <c r="DY1215" s="28"/>
      <c r="DZ1215" s="28"/>
      <c r="EA1215" s="28"/>
      <c r="EB1215" s="28"/>
      <c r="EC1215" s="28"/>
      <c r="ED1215" s="28"/>
      <c r="EE1215" s="28"/>
      <c r="EF1215" s="28"/>
      <c r="EG1215" s="28"/>
      <c r="EH1215" s="28"/>
      <c r="EI1215" s="28"/>
      <c r="EJ1215" s="28"/>
      <c r="EK1215" s="28"/>
      <c r="EL1215" s="28"/>
      <c r="EM1215" s="28"/>
      <c r="EN1215" s="28"/>
      <c r="EO1215" s="28"/>
      <c r="EP1215" s="28"/>
      <c r="EQ1215" s="28"/>
      <c r="ER1215" s="28"/>
      <c r="ES1215" s="28"/>
      <c r="ET1215" s="28"/>
      <c r="EU1215" s="28"/>
      <c r="EV1215" s="28"/>
      <c r="EW1215" s="28"/>
      <c r="EX1215" s="28"/>
      <c r="EY1215" s="28"/>
      <c r="EZ1215" s="28"/>
      <c r="FA1215" s="28"/>
      <c r="FB1215" s="28"/>
      <c r="FC1215" s="28"/>
      <c r="FD1215" s="28"/>
      <c r="FE1215" s="28"/>
      <c r="FF1215" s="28"/>
      <c r="FG1215" s="28"/>
      <c r="FH1215" s="28"/>
      <c r="FI1215" s="28"/>
      <c r="FJ1215" s="28"/>
      <c r="FK1215" s="28"/>
      <c r="FL1215" s="28"/>
      <c r="FM1215" s="28"/>
      <c r="FN1215" s="28"/>
      <c r="FO1215" s="28"/>
      <c r="FP1215" s="28"/>
      <c r="FQ1215" s="28"/>
      <c r="FR1215" s="28"/>
      <c r="FS1215" s="28"/>
      <c r="FT1215" s="28"/>
      <c r="FU1215" s="28"/>
      <c r="FV1215" s="28"/>
      <c r="FW1215" s="28"/>
      <c r="FX1215" s="28"/>
      <c r="FY1215" s="28"/>
      <c r="FZ1215" s="28"/>
      <c r="GA1215" s="28"/>
      <c r="GB1215" s="28"/>
      <c r="GC1215" s="28"/>
      <c r="GD1215" s="28"/>
      <c r="GE1215" s="28"/>
      <c r="GF1215" s="28"/>
      <c r="GG1215" s="28"/>
      <c r="GH1215" s="28"/>
      <c r="GI1215" s="28"/>
      <c r="GJ1215" s="28"/>
      <c r="GK1215" s="28"/>
      <c r="GL1215" s="28"/>
      <c r="GM1215" s="28"/>
      <c r="GN1215" s="28"/>
      <c r="GO1215" s="28"/>
      <c r="GP1215" s="28"/>
      <c r="GQ1215" s="28"/>
      <c r="GR1215" s="28"/>
      <c r="GS1215" s="28"/>
      <c r="GT1215" s="28"/>
      <c r="GU1215" s="28"/>
      <c r="GV1215" s="28"/>
      <c r="GW1215" s="28"/>
      <c r="GX1215" s="28"/>
      <c r="GY1215" s="28"/>
      <c r="GZ1215" s="28"/>
      <c r="HA1215" s="28"/>
      <c r="HB1215" s="28"/>
      <c r="HC1215" s="28"/>
      <c r="HD1215" s="28"/>
      <c r="HE1215" s="28"/>
      <c r="HF1215" s="28"/>
      <c r="HG1215" s="28"/>
      <c r="HH1215" s="28"/>
      <c r="HI1215" s="28"/>
      <c r="HJ1215" s="28"/>
      <c r="HK1215" s="28"/>
      <c r="HL1215" s="28"/>
      <c r="HM1215" s="28"/>
      <c r="HN1215" s="28"/>
      <c r="HO1215" s="28"/>
      <c r="HP1215" s="28"/>
      <c r="HQ1215" s="28"/>
      <c r="HR1215" s="28"/>
      <c r="HS1215" s="28"/>
      <c r="HT1215" s="28"/>
      <c r="HU1215" s="28"/>
      <c r="HV1215" s="28"/>
      <c r="HW1215" s="28"/>
      <c r="HX1215" s="28"/>
      <c r="HY1215" s="28"/>
      <c r="HZ1215" s="28"/>
      <c r="IA1215" s="28"/>
      <c r="IB1215" s="28"/>
      <c r="IC1215" s="28"/>
      <c r="ID1215" s="28"/>
      <c r="IE1215" s="28"/>
      <c r="IF1215" s="28"/>
      <c r="IG1215" s="28"/>
      <c r="IH1215" s="28"/>
      <c r="II1215" s="28"/>
      <c r="IJ1215" s="28"/>
      <c r="IK1215" s="28"/>
      <c r="IL1215" s="28"/>
      <c r="IM1215" s="28"/>
      <c r="IN1215" s="28"/>
      <c r="IO1215" s="28"/>
      <c r="IP1215" s="28"/>
      <c r="IQ1215" s="28"/>
      <c r="IR1215" s="28"/>
    </row>
    <row r="1216" spans="2:252" x14ac:dyDescent="0.25">
      <c r="B1216" s="28"/>
      <c r="C1216" s="28"/>
      <c r="D1216" s="28"/>
      <c r="E1216" s="28"/>
      <c r="F1216" s="28"/>
      <c r="G1216" s="28"/>
      <c r="H1216" s="28"/>
      <c r="K1216" s="28"/>
      <c r="L1216" s="28"/>
      <c r="M1216" s="28"/>
      <c r="N1216" s="28"/>
      <c r="O1216" s="28"/>
      <c r="P1216" s="28"/>
      <c r="Q1216" s="28"/>
      <c r="R1216" s="28"/>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c r="DN1216" s="28"/>
      <c r="DO1216" s="28"/>
      <c r="DP1216" s="28"/>
      <c r="DQ1216" s="28"/>
      <c r="DR1216" s="28"/>
      <c r="DS1216" s="28"/>
      <c r="DT1216" s="28"/>
      <c r="DU1216" s="28"/>
      <c r="DV1216" s="28"/>
      <c r="DW1216" s="28"/>
      <c r="DX1216" s="28"/>
      <c r="DY1216" s="28"/>
      <c r="DZ1216" s="28"/>
      <c r="EA1216" s="28"/>
      <c r="EB1216" s="28"/>
      <c r="EC1216" s="28"/>
      <c r="ED1216" s="28"/>
      <c r="EE1216" s="28"/>
      <c r="EF1216" s="28"/>
      <c r="EG1216" s="28"/>
      <c r="EH1216" s="28"/>
      <c r="EI1216" s="28"/>
      <c r="EJ1216" s="28"/>
      <c r="EK1216" s="28"/>
      <c r="EL1216" s="28"/>
      <c r="EM1216" s="28"/>
      <c r="EN1216" s="28"/>
      <c r="EO1216" s="28"/>
      <c r="EP1216" s="28"/>
      <c r="EQ1216" s="28"/>
      <c r="ER1216" s="28"/>
      <c r="ES1216" s="28"/>
      <c r="ET1216" s="28"/>
      <c r="EU1216" s="28"/>
      <c r="EV1216" s="28"/>
      <c r="EW1216" s="28"/>
      <c r="EX1216" s="28"/>
      <c r="EY1216" s="28"/>
      <c r="EZ1216" s="28"/>
      <c r="FA1216" s="28"/>
      <c r="FB1216" s="28"/>
      <c r="FC1216" s="28"/>
      <c r="FD1216" s="28"/>
      <c r="FE1216" s="28"/>
      <c r="FF1216" s="28"/>
      <c r="FG1216" s="28"/>
      <c r="FH1216" s="28"/>
      <c r="FI1216" s="28"/>
      <c r="FJ1216" s="28"/>
      <c r="FK1216" s="28"/>
      <c r="FL1216" s="28"/>
      <c r="FM1216" s="28"/>
      <c r="FN1216" s="28"/>
      <c r="FO1216" s="28"/>
      <c r="FP1216" s="28"/>
      <c r="FQ1216" s="28"/>
      <c r="FR1216" s="28"/>
      <c r="FS1216" s="28"/>
      <c r="FT1216" s="28"/>
      <c r="FU1216" s="28"/>
      <c r="FV1216" s="28"/>
      <c r="FW1216" s="28"/>
      <c r="FX1216" s="28"/>
      <c r="FY1216" s="28"/>
      <c r="FZ1216" s="28"/>
      <c r="GA1216" s="28"/>
      <c r="GB1216" s="28"/>
      <c r="GC1216" s="28"/>
      <c r="GD1216" s="28"/>
      <c r="GE1216" s="28"/>
      <c r="GF1216" s="28"/>
      <c r="GG1216" s="28"/>
      <c r="GH1216" s="28"/>
      <c r="GI1216" s="28"/>
      <c r="GJ1216" s="28"/>
      <c r="GK1216" s="28"/>
      <c r="GL1216" s="28"/>
      <c r="GM1216" s="28"/>
      <c r="GN1216" s="28"/>
      <c r="GO1216" s="28"/>
      <c r="GP1216" s="28"/>
      <c r="GQ1216" s="28"/>
      <c r="GR1216" s="28"/>
      <c r="GS1216" s="28"/>
      <c r="GT1216" s="28"/>
      <c r="GU1216" s="28"/>
      <c r="GV1216" s="28"/>
      <c r="GW1216" s="28"/>
      <c r="GX1216" s="28"/>
      <c r="GY1216" s="28"/>
      <c r="GZ1216" s="28"/>
      <c r="HA1216" s="28"/>
      <c r="HB1216" s="28"/>
      <c r="HC1216" s="28"/>
      <c r="HD1216" s="28"/>
      <c r="HE1216" s="28"/>
      <c r="HF1216" s="28"/>
      <c r="HG1216" s="28"/>
      <c r="HH1216" s="28"/>
      <c r="HI1216" s="28"/>
      <c r="HJ1216" s="28"/>
      <c r="HK1216" s="28"/>
      <c r="HL1216" s="28"/>
      <c r="HM1216" s="28"/>
      <c r="HN1216" s="28"/>
      <c r="HO1216" s="28"/>
      <c r="HP1216" s="28"/>
      <c r="HQ1216" s="28"/>
      <c r="HR1216" s="28"/>
      <c r="HS1216" s="28"/>
      <c r="HT1216" s="28"/>
      <c r="HU1216" s="28"/>
      <c r="HV1216" s="28"/>
      <c r="HW1216" s="28"/>
      <c r="HX1216" s="28"/>
      <c r="HY1216" s="28"/>
      <c r="HZ1216" s="28"/>
      <c r="IA1216" s="28"/>
      <c r="IB1216" s="28"/>
      <c r="IC1216" s="28"/>
      <c r="ID1216" s="28"/>
      <c r="IE1216" s="28"/>
      <c r="IF1216" s="28"/>
      <c r="IG1216" s="28"/>
      <c r="IH1216" s="28"/>
      <c r="II1216" s="28"/>
      <c r="IJ1216" s="28"/>
      <c r="IK1216" s="28"/>
      <c r="IL1216" s="28"/>
      <c r="IM1216" s="28"/>
      <c r="IN1216" s="28"/>
      <c r="IO1216" s="28"/>
      <c r="IP1216" s="28"/>
      <c r="IQ1216" s="28"/>
      <c r="IR1216" s="28"/>
    </row>
    <row r="1217" spans="2:252" x14ac:dyDescent="0.25">
      <c r="B1217" s="28"/>
      <c r="C1217" s="28"/>
      <c r="D1217" s="28"/>
      <c r="E1217" s="28"/>
      <c r="F1217" s="28"/>
      <c r="G1217" s="28"/>
      <c r="H1217" s="28"/>
      <c r="K1217" s="28"/>
      <c r="L1217" s="28"/>
      <c r="M1217" s="28"/>
      <c r="N1217" s="28"/>
      <c r="O1217" s="28"/>
      <c r="P1217" s="28"/>
      <c r="Q1217" s="28"/>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c r="DN1217" s="28"/>
      <c r="DO1217" s="28"/>
      <c r="DP1217" s="28"/>
      <c r="DQ1217" s="28"/>
      <c r="DR1217" s="28"/>
      <c r="DS1217" s="28"/>
      <c r="DT1217" s="28"/>
      <c r="DU1217" s="28"/>
      <c r="DV1217" s="28"/>
      <c r="DW1217" s="28"/>
      <c r="DX1217" s="28"/>
      <c r="DY1217" s="28"/>
      <c r="DZ1217" s="28"/>
      <c r="EA1217" s="28"/>
      <c r="EB1217" s="28"/>
      <c r="EC1217" s="28"/>
      <c r="ED1217" s="28"/>
      <c r="EE1217" s="28"/>
      <c r="EF1217" s="28"/>
      <c r="EG1217" s="28"/>
      <c r="EH1217" s="28"/>
      <c r="EI1217" s="28"/>
      <c r="EJ1217" s="28"/>
      <c r="EK1217" s="28"/>
      <c r="EL1217" s="28"/>
      <c r="EM1217" s="28"/>
      <c r="EN1217" s="28"/>
      <c r="EO1217" s="28"/>
      <c r="EP1217" s="28"/>
      <c r="EQ1217" s="28"/>
      <c r="ER1217" s="28"/>
      <c r="ES1217" s="28"/>
      <c r="ET1217" s="28"/>
      <c r="EU1217" s="28"/>
      <c r="EV1217" s="28"/>
      <c r="EW1217" s="28"/>
      <c r="EX1217" s="28"/>
      <c r="EY1217" s="28"/>
      <c r="EZ1217" s="28"/>
      <c r="FA1217" s="28"/>
      <c r="FB1217" s="28"/>
      <c r="FC1217" s="28"/>
      <c r="FD1217" s="28"/>
      <c r="FE1217" s="28"/>
      <c r="FF1217" s="28"/>
      <c r="FG1217" s="28"/>
      <c r="FH1217" s="28"/>
      <c r="FI1217" s="28"/>
      <c r="FJ1217" s="28"/>
      <c r="FK1217" s="28"/>
      <c r="FL1217" s="28"/>
      <c r="FM1217" s="28"/>
      <c r="FN1217" s="28"/>
      <c r="FO1217" s="28"/>
      <c r="FP1217" s="28"/>
      <c r="FQ1217" s="28"/>
      <c r="FR1217" s="28"/>
      <c r="FS1217" s="28"/>
      <c r="FT1217" s="28"/>
      <c r="FU1217" s="28"/>
      <c r="FV1217" s="28"/>
      <c r="FW1217" s="28"/>
      <c r="FX1217" s="28"/>
      <c r="FY1217" s="28"/>
      <c r="FZ1217" s="28"/>
      <c r="GA1217" s="28"/>
      <c r="GB1217" s="28"/>
      <c r="GC1217" s="28"/>
      <c r="GD1217" s="28"/>
      <c r="GE1217" s="28"/>
      <c r="GF1217" s="28"/>
      <c r="GG1217" s="28"/>
      <c r="GH1217" s="28"/>
      <c r="GI1217" s="28"/>
      <c r="GJ1217" s="28"/>
      <c r="GK1217" s="28"/>
      <c r="GL1217" s="28"/>
      <c r="GM1217" s="28"/>
      <c r="GN1217" s="28"/>
      <c r="GO1217" s="28"/>
      <c r="GP1217" s="28"/>
      <c r="GQ1217" s="28"/>
      <c r="GR1217" s="28"/>
      <c r="GS1217" s="28"/>
      <c r="GT1217" s="28"/>
      <c r="GU1217" s="28"/>
      <c r="GV1217" s="28"/>
      <c r="GW1217" s="28"/>
      <c r="GX1217" s="28"/>
      <c r="GY1217" s="28"/>
      <c r="GZ1217" s="28"/>
      <c r="HA1217" s="28"/>
      <c r="HB1217" s="28"/>
      <c r="HC1217" s="28"/>
      <c r="HD1217" s="28"/>
      <c r="HE1217" s="28"/>
      <c r="HF1217" s="28"/>
      <c r="HG1217" s="28"/>
      <c r="HH1217" s="28"/>
      <c r="HI1217" s="28"/>
      <c r="HJ1217" s="28"/>
      <c r="HK1217" s="28"/>
      <c r="HL1217" s="28"/>
      <c r="HM1217" s="28"/>
      <c r="HN1217" s="28"/>
      <c r="HO1217" s="28"/>
      <c r="HP1217" s="28"/>
      <c r="HQ1217" s="28"/>
      <c r="HR1217" s="28"/>
      <c r="HS1217" s="28"/>
      <c r="HT1217" s="28"/>
      <c r="HU1217" s="28"/>
      <c r="HV1217" s="28"/>
      <c r="HW1217" s="28"/>
      <c r="HX1217" s="28"/>
      <c r="HY1217" s="28"/>
      <c r="HZ1217" s="28"/>
      <c r="IA1217" s="28"/>
      <c r="IB1217" s="28"/>
      <c r="IC1217" s="28"/>
      <c r="ID1217" s="28"/>
      <c r="IE1217" s="28"/>
      <c r="IF1217" s="28"/>
      <c r="IG1217" s="28"/>
      <c r="IH1217" s="28"/>
      <c r="II1217" s="28"/>
      <c r="IJ1217" s="28"/>
      <c r="IK1217" s="28"/>
      <c r="IL1217" s="28"/>
      <c r="IM1217" s="28"/>
      <c r="IN1217" s="28"/>
      <c r="IO1217" s="28"/>
      <c r="IP1217" s="28"/>
      <c r="IQ1217" s="28"/>
      <c r="IR1217" s="28"/>
    </row>
    <row r="1218" spans="2:252" x14ac:dyDescent="0.25">
      <c r="B1218" s="28"/>
      <c r="C1218" s="28"/>
      <c r="D1218" s="28"/>
      <c r="E1218" s="28"/>
      <c r="F1218" s="28"/>
      <c r="G1218" s="28"/>
      <c r="H1218" s="28"/>
      <c r="K1218" s="28"/>
      <c r="L1218" s="28"/>
      <c r="M1218" s="28"/>
      <c r="N1218" s="28"/>
      <c r="O1218" s="28"/>
      <c r="P1218" s="28"/>
      <c r="Q1218" s="28"/>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c r="DN1218" s="28"/>
      <c r="DO1218" s="28"/>
      <c r="DP1218" s="28"/>
      <c r="DQ1218" s="28"/>
      <c r="DR1218" s="28"/>
      <c r="DS1218" s="28"/>
      <c r="DT1218" s="28"/>
      <c r="DU1218" s="28"/>
      <c r="DV1218" s="28"/>
      <c r="DW1218" s="28"/>
      <c r="DX1218" s="28"/>
      <c r="DY1218" s="28"/>
      <c r="DZ1218" s="28"/>
      <c r="EA1218" s="28"/>
      <c r="EB1218" s="28"/>
      <c r="EC1218" s="28"/>
      <c r="ED1218" s="28"/>
      <c r="EE1218" s="28"/>
      <c r="EF1218" s="28"/>
      <c r="EG1218" s="28"/>
      <c r="EH1218" s="28"/>
      <c r="EI1218" s="28"/>
      <c r="EJ1218" s="28"/>
      <c r="EK1218" s="28"/>
      <c r="EL1218" s="28"/>
      <c r="EM1218" s="28"/>
      <c r="EN1218" s="28"/>
      <c r="EO1218" s="28"/>
      <c r="EP1218" s="28"/>
      <c r="EQ1218" s="28"/>
      <c r="ER1218" s="28"/>
      <c r="ES1218" s="28"/>
      <c r="ET1218" s="28"/>
      <c r="EU1218" s="28"/>
      <c r="EV1218" s="28"/>
      <c r="EW1218" s="28"/>
      <c r="EX1218" s="28"/>
      <c r="EY1218" s="28"/>
      <c r="EZ1218" s="28"/>
      <c r="FA1218" s="28"/>
      <c r="FB1218" s="28"/>
      <c r="FC1218" s="28"/>
      <c r="FD1218" s="28"/>
      <c r="FE1218" s="28"/>
      <c r="FF1218" s="28"/>
      <c r="FG1218" s="28"/>
      <c r="FH1218" s="28"/>
      <c r="FI1218" s="28"/>
      <c r="FJ1218" s="28"/>
      <c r="FK1218" s="28"/>
      <c r="FL1218" s="28"/>
      <c r="FM1218" s="28"/>
      <c r="FN1218" s="28"/>
      <c r="FO1218" s="28"/>
      <c r="FP1218" s="28"/>
      <c r="FQ1218" s="28"/>
      <c r="FR1218" s="28"/>
      <c r="FS1218" s="28"/>
      <c r="FT1218" s="28"/>
      <c r="FU1218" s="28"/>
      <c r="FV1218" s="28"/>
      <c r="FW1218" s="28"/>
      <c r="FX1218" s="28"/>
      <c r="FY1218" s="28"/>
      <c r="FZ1218" s="28"/>
      <c r="GA1218" s="28"/>
      <c r="GB1218" s="28"/>
      <c r="GC1218" s="28"/>
      <c r="GD1218" s="28"/>
      <c r="GE1218" s="28"/>
      <c r="GF1218" s="28"/>
      <c r="GG1218" s="28"/>
      <c r="GH1218" s="28"/>
      <c r="GI1218" s="28"/>
      <c r="GJ1218" s="28"/>
      <c r="GK1218" s="28"/>
      <c r="GL1218" s="28"/>
      <c r="GM1218" s="28"/>
      <c r="GN1218" s="28"/>
      <c r="GO1218" s="28"/>
      <c r="GP1218" s="28"/>
      <c r="GQ1218" s="28"/>
      <c r="GR1218" s="28"/>
      <c r="GS1218" s="28"/>
      <c r="GT1218" s="28"/>
      <c r="GU1218" s="28"/>
      <c r="GV1218" s="28"/>
      <c r="GW1218" s="28"/>
      <c r="GX1218" s="28"/>
      <c r="GY1218" s="28"/>
      <c r="GZ1218" s="28"/>
      <c r="HA1218" s="28"/>
      <c r="HB1218" s="28"/>
      <c r="HC1218" s="28"/>
      <c r="HD1218" s="28"/>
      <c r="HE1218" s="28"/>
      <c r="HF1218" s="28"/>
      <c r="HG1218" s="28"/>
      <c r="HH1218" s="28"/>
      <c r="HI1218" s="28"/>
      <c r="HJ1218" s="28"/>
      <c r="HK1218" s="28"/>
      <c r="HL1218" s="28"/>
      <c r="HM1218" s="28"/>
      <c r="HN1218" s="28"/>
      <c r="HO1218" s="28"/>
      <c r="HP1218" s="28"/>
      <c r="HQ1218" s="28"/>
      <c r="HR1218" s="28"/>
      <c r="HS1218" s="28"/>
      <c r="HT1218" s="28"/>
      <c r="HU1218" s="28"/>
      <c r="HV1218" s="28"/>
      <c r="HW1218" s="28"/>
      <c r="HX1218" s="28"/>
      <c r="HY1218" s="28"/>
      <c r="HZ1218" s="28"/>
      <c r="IA1218" s="28"/>
      <c r="IB1218" s="28"/>
      <c r="IC1218" s="28"/>
      <c r="ID1218" s="28"/>
      <c r="IE1218" s="28"/>
      <c r="IF1218" s="28"/>
      <c r="IG1218" s="28"/>
      <c r="IH1218" s="28"/>
      <c r="II1218" s="28"/>
      <c r="IJ1218" s="28"/>
      <c r="IK1218" s="28"/>
      <c r="IL1218" s="28"/>
      <c r="IM1218" s="28"/>
      <c r="IN1218" s="28"/>
      <c r="IO1218" s="28"/>
      <c r="IP1218" s="28"/>
      <c r="IQ1218" s="28"/>
      <c r="IR1218" s="28"/>
    </row>
    <row r="1219" spans="2:252" x14ac:dyDescent="0.25">
      <c r="B1219" s="28"/>
      <c r="C1219" s="28"/>
      <c r="D1219" s="28"/>
      <c r="E1219" s="28"/>
      <c r="F1219" s="28"/>
      <c r="G1219" s="28"/>
      <c r="H1219" s="28"/>
      <c r="K1219" s="28"/>
      <c r="L1219" s="28"/>
      <c r="M1219" s="28"/>
      <c r="N1219" s="28"/>
      <c r="O1219" s="28"/>
      <c r="P1219" s="28"/>
      <c r="Q1219" s="28"/>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c r="DN1219" s="28"/>
      <c r="DO1219" s="28"/>
      <c r="DP1219" s="28"/>
      <c r="DQ1219" s="28"/>
      <c r="DR1219" s="28"/>
      <c r="DS1219" s="28"/>
      <c r="DT1219" s="28"/>
      <c r="DU1219" s="28"/>
      <c r="DV1219" s="28"/>
      <c r="DW1219" s="28"/>
      <c r="DX1219" s="28"/>
      <c r="DY1219" s="28"/>
      <c r="DZ1219" s="28"/>
      <c r="EA1219" s="28"/>
      <c r="EB1219" s="28"/>
      <c r="EC1219" s="28"/>
      <c r="ED1219" s="28"/>
      <c r="EE1219" s="28"/>
      <c r="EF1219" s="28"/>
      <c r="EG1219" s="28"/>
      <c r="EH1219" s="28"/>
      <c r="EI1219" s="28"/>
      <c r="EJ1219" s="28"/>
      <c r="EK1219" s="28"/>
      <c r="EL1219" s="28"/>
      <c r="EM1219" s="28"/>
      <c r="EN1219" s="28"/>
      <c r="EO1219" s="28"/>
      <c r="EP1219" s="28"/>
      <c r="EQ1219" s="28"/>
      <c r="ER1219" s="28"/>
      <c r="ES1219" s="28"/>
      <c r="ET1219" s="28"/>
      <c r="EU1219" s="28"/>
      <c r="EV1219" s="28"/>
      <c r="EW1219" s="28"/>
      <c r="EX1219" s="28"/>
      <c r="EY1219" s="28"/>
      <c r="EZ1219" s="28"/>
      <c r="FA1219" s="28"/>
      <c r="FB1219" s="28"/>
      <c r="FC1219" s="28"/>
      <c r="FD1219" s="28"/>
      <c r="FE1219" s="28"/>
      <c r="FF1219" s="28"/>
      <c r="FG1219" s="28"/>
      <c r="FH1219" s="28"/>
      <c r="FI1219" s="28"/>
      <c r="FJ1219" s="28"/>
      <c r="FK1219" s="28"/>
      <c r="FL1219" s="28"/>
      <c r="FM1219" s="28"/>
      <c r="FN1219" s="28"/>
      <c r="FO1219" s="28"/>
      <c r="FP1219" s="28"/>
      <c r="FQ1219" s="28"/>
      <c r="FR1219" s="28"/>
      <c r="FS1219" s="28"/>
      <c r="FT1219" s="28"/>
      <c r="FU1219" s="28"/>
      <c r="FV1219" s="28"/>
      <c r="FW1219" s="28"/>
      <c r="FX1219" s="28"/>
      <c r="FY1219" s="28"/>
      <c r="FZ1219" s="28"/>
      <c r="GA1219" s="28"/>
      <c r="GB1219" s="28"/>
      <c r="GC1219" s="28"/>
      <c r="GD1219" s="28"/>
      <c r="GE1219" s="28"/>
      <c r="GF1219" s="28"/>
      <c r="GG1219" s="28"/>
      <c r="GH1219" s="28"/>
      <c r="GI1219" s="28"/>
      <c r="GJ1219" s="28"/>
      <c r="GK1219" s="28"/>
      <c r="GL1219" s="28"/>
      <c r="GM1219" s="28"/>
      <c r="GN1219" s="28"/>
      <c r="GO1219" s="28"/>
      <c r="GP1219" s="28"/>
      <c r="GQ1219" s="28"/>
      <c r="GR1219" s="28"/>
      <c r="GS1219" s="28"/>
      <c r="GT1219" s="28"/>
      <c r="GU1219" s="28"/>
      <c r="GV1219" s="28"/>
      <c r="GW1219" s="28"/>
      <c r="GX1219" s="28"/>
      <c r="GY1219" s="28"/>
      <c r="GZ1219" s="28"/>
      <c r="HA1219" s="28"/>
      <c r="HB1219" s="28"/>
      <c r="HC1219" s="28"/>
      <c r="HD1219" s="28"/>
      <c r="HE1219" s="28"/>
      <c r="HF1219" s="28"/>
      <c r="HG1219" s="28"/>
      <c r="HH1219" s="28"/>
      <c r="HI1219" s="28"/>
      <c r="HJ1219" s="28"/>
      <c r="HK1219" s="28"/>
      <c r="HL1219" s="28"/>
      <c r="HM1219" s="28"/>
      <c r="HN1219" s="28"/>
      <c r="HO1219" s="28"/>
      <c r="HP1219" s="28"/>
      <c r="HQ1219" s="28"/>
      <c r="HR1219" s="28"/>
      <c r="HS1219" s="28"/>
      <c r="HT1219" s="28"/>
      <c r="HU1219" s="28"/>
      <c r="HV1219" s="28"/>
      <c r="HW1219" s="28"/>
      <c r="HX1219" s="28"/>
      <c r="HY1219" s="28"/>
      <c r="HZ1219" s="28"/>
      <c r="IA1219" s="28"/>
      <c r="IB1219" s="28"/>
      <c r="IC1219" s="28"/>
      <c r="ID1219" s="28"/>
      <c r="IE1219" s="28"/>
      <c r="IF1219" s="28"/>
      <c r="IG1219" s="28"/>
      <c r="IH1219" s="28"/>
      <c r="II1219" s="28"/>
      <c r="IJ1219" s="28"/>
      <c r="IK1219" s="28"/>
      <c r="IL1219" s="28"/>
      <c r="IM1219" s="28"/>
      <c r="IN1219" s="28"/>
      <c r="IO1219" s="28"/>
      <c r="IP1219" s="28"/>
      <c r="IQ1219" s="28"/>
      <c r="IR1219" s="28"/>
    </row>
    <row r="1220" spans="2:252" x14ac:dyDescent="0.25">
      <c r="B1220" s="28"/>
      <c r="C1220" s="28"/>
      <c r="D1220" s="28"/>
      <c r="E1220" s="28"/>
      <c r="F1220" s="28"/>
      <c r="G1220" s="28"/>
      <c r="H1220" s="28"/>
      <c r="K1220" s="28"/>
      <c r="L1220" s="28"/>
      <c r="M1220" s="28"/>
      <c r="N1220" s="28"/>
      <c r="O1220" s="28"/>
      <c r="P1220" s="28"/>
      <c r="Q1220" s="28"/>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c r="DN1220" s="28"/>
      <c r="DO1220" s="28"/>
      <c r="DP1220" s="28"/>
      <c r="DQ1220" s="28"/>
      <c r="DR1220" s="28"/>
      <c r="DS1220" s="28"/>
      <c r="DT1220" s="28"/>
      <c r="DU1220" s="28"/>
      <c r="DV1220" s="28"/>
      <c r="DW1220" s="28"/>
      <c r="DX1220" s="28"/>
      <c r="DY1220" s="28"/>
      <c r="DZ1220" s="28"/>
      <c r="EA1220" s="28"/>
      <c r="EB1220" s="28"/>
      <c r="EC1220" s="28"/>
      <c r="ED1220" s="28"/>
      <c r="EE1220" s="28"/>
      <c r="EF1220" s="28"/>
      <c r="EG1220" s="28"/>
      <c r="EH1220" s="28"/>
      <c r="EI1220" s="28"/>
      <c r="EJ1220" s="28"/>
      <c r="EK1220" s="28"/>
      <c r="EL1220" s="28"/>
      <c r="EM1220" s="28"/>
      <c r="EN1220" s="28"/>
      <c r="EO1220" s="28"/>
      <c r="EP1220" s="28"/>
      <c r="EQ1220" s="28"/>
      <c r="ER1220" s="28"/>
      <c r="ES1220" s="28"/>
      <c r="ET1220" s="28"/>
      <c r="EU1220" s="28"/>
      <c r="EV1220" s="28"/>
      <c r="EW1220" s="28"/>
      <c r="EX1220" s="28"/>
      <c r="EY1220" s="28"/>
      <c r="EZ1220" s="28"/>
      <c r="FA1220" s="28"/>
      <c r="FB1220" s="28"/>
      <c r="FC1220" s="28"/>
      <c r="FD1220" s="28"/>
      <c r="FE1220" s="28"/>
      <c r="FF1220" s="28"/>
      <c r="FG1220" s="28"/>
      <c r="FH1220" s="28"/>
      <c r="FI1220" s="28"/>
      <c r="FJ1220" s="28"/>
      <c r="FK1220" s="28"/>
      <c r="FL1220" s="28"/>
      <c r="FM1220" s="28"/>
      <c r="FN1220" s="28"/>
      <c r="FO1220" s="28"/>
      <c r="FP1220" s="28"/>
      <c r="FQ1220" s="28"/>
      <c r="FR1220" s="28"/>
      <c r="FS1220" s="28"/>
      <c r="FT1220" s="28"/>
      <c r="FU1220" s="28"/>
      <c r="FV1220" s="28"/>
      <c r="FW1220" s="28"/>
      <c r="FX1220" s="28"/>
      <c r="FY1220" s="28"/>
      <c r="FZ1220" s="28"/>
      <c r="GA1220" s="28"/>
      <c r="GB1220" s="28"/>
      <c r="GC1220" s="28"/>
      <c r="GD1220" s="28"/>
      <c r="GE1220" s="28"/>
      <c r="GF1220" s="28"/>
      <c r="GG1220" s="28"/>
      <c r="GH1220" s="28"/>
      <c r="GI1220" s="28"/>
      <c r="GJ1220" s="28"/>
      <c r="GK1220" s="28"/>
      <c r="GL1220" s="28"/>
      <c r="GM1220" s="28"/>
      <c r="GN1220" s="28"/>
      <c r="GO1220" s="28"/>
      <c r="GP1220" s="28"/>
      <c r="GQ1220" s="28"/>
      <c r="GR1220" s="28"/>
      <c r="GS1220" s="28"/>
      <c r="GT1220" s="28"/>
      <c r="GU1220" s="28"/>
      <c r="GV1220" s="28"/>
      <c r="GW1220" s="28"/>
      <c r="GX1220" s="28"/>
      <c r="GY1220" s="28"/>
      <c r="GZ1220" s="28"/>
      <c r="HA1220" s="28"/>
      <c r="HB1220" s="28"/>
      <c r="HC1220" s="28"/>
      <c r="HD1220" s="28"/>
      <c r="HE1220" s="28"/>
      <c r="HF1220" s="28"/>
      <c r="HG1220" s="28"/>
      <c r="HH1220" s="28"/>
      <c r="HI1220" s="28"/>
      <c r="HJ1220" s="28"/>
      <c r="HK1220" s="28"/>
      <c r="HL1220" s="28"/>
      <c r="HM1220" s="28"/>
      <c r="HN1220" s="28"/>
      <c r="HO1220" s="28"/>
      <c r="HP1220" s="28"/>
      <c r="HQ1220" s="28"/>
      <c r="HR1220" s="28"/>
      <c r="HS1220" s="28"/>
      <c r="HT1220" s="28"/>
      <c r="HU1220" s="28"/>
      <c r="HV1220" s="28"/>
      <c r="HW1220" s="28"/>
      <c r="HX1220" s="28"/>
      <c r="HY1220" s="28"/>
      <c r="HZ1220" s="28"/>
      <c r="IA1220" s="28"/>
      <c r="IB1220" s="28"/>
      <c r="IC1220" s="28"/>
      <c r="ID1220" s="28"/>
      <c r="IE1220" s="28"/>
      <c r="IF1220" s="28"/>
      <c r="IG1220" s="28"/>
      <c r="IH1220" s="28"/>
      <c r="II1220" s="28"/>
      <c r="IJ1220" s="28"/>
      <c r="IK1220" s="28"/>
      <c r="IL1220" s="28"/>
      <c r="IM1220" s="28"/>
      <c r="IN1220" s="28"/>
      <c r="IO1220" s="28"/>
      <c r="IP1220" s="28"/>
      <c r="IQ1220" s="28"/>
      <c r="IR1220" s="28"/>
    </row>
    <row r="1221" spans="2:252" x14ac:dyDescent="0.25">
      <c r="B1221" s="28"/>
      <c r="C1221" s="28"/>
      <c r="D1221" s="28"/>
      <c r="E1221" s="28"/>
      <c r="F1221" s="28"/>
      <c r="G1221" s="28"/>
      <c r="H1221" s="28"/>
      <c r="K1221" s="28"/>
      <c r="L1221" s="28"/>
      <c r="M1221" s="28"/>
      <c r="N1221" s="28"/>
      <c r="O1221" s="28"/>
      <c r="P1221" s="28"/>
      <c r="Q1221" s="28"/>
      <c r="R1221" s="28"/>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c r="DN1221" s="28"/>
      <c r="DO1221" s="28"/>
      <c r="DP1221" s="28"/>
      <c r="DQ1221" s="28"/>
      <c r="DR1221" s="28"/>
      <c r="DS1221" s="28"/>
      <c r="DT1221" s="28"/>
      <c r="DU1221" s="28"/>
      <c r="DV1221" s="28"/>
      <c r="DW1221" s="28"/>
      <c r="DX1221" s="28"/>
      <c r="DY1221" s="28"/>
      <c r="DZ1221" s="28"/>
      <c r="EA1221" s="28"/>
      <c r="EB1221" s="28"/>
      <c r="EC1221" s="28"/>
      <c r="ED1221" s="28"/>
      <c r="EE1221" s="28"/>
      <c r="EF1221" s="28"/>
      <c r="EG1221" s="28"/>
      <c r="EH1221" s="28"/>
      <c r="EI1221" s="28"/>
      <c r="EJ1221" s="28"/>
      <c r="EK1221" s="28"/>
      <c r="EL1221" s="28"/>
      <c r="EM1221" s="28"/>
      <c r="EN1221" s="28"/>
      <c r="EO1221" s="28"/>
      <c r="EP1221" s="28"/>
      <c r="EQ1221" s="28"/>
      <c r="ER1221" s="28"/>
      <c r="ES1221" s="28"/>
      <c r="ET1221" s="28"/>
      <c r="EU1221" s="28"/>
      <c r="EV1221" s="28"/>
      <c r="EW1221" s="28"/>
      <c r="EX1221" s="28"/>
      <c r="EY1221" s="28"/>
      <c r="EZ1221" s="28"/>
      <c r="FA1221" s="28"/>
      <c r="FB1221" s="28"/>
      <c r="FC1221" s="28"/>
      <c r="FD1221" s="28"/>
      <c r="FE1221" s="28"/>
      <c r="FF1221" s="28"/>
      <c r="FG1221" s="28"/>
      <c r="FH1221" s="28"/>
      <c r="FI1221" s="28"/>
      <c r="FJ1221" s="28"/>
      <c r="FK1221" s="28"/>
      <c r="FL1221" s="28"/>
      <c r="FM1221" s="28"/>
      <c r="FN1221" s="28"/>
      <c r="FO1221" s="28"/>
      <c r="FP1221" s="28"/>
      <c r="FQ1221" s="28"/>
      <c r="FR1221" s="28"/>
      <c r="FS1221" s="28"/>
      <c r="FT1221" s="28"/>
      <c r="FU1221" s="28"/>
      <c r="FV1221" s="28"/>
      <c r="FW1221" s="28"/>
      <c r="FX1221" s="28"/>
      <c r="FY1221" s="28"/>
      <c r="FZ1221" s="28"/>
      <c r="GA1221" s="28"/>
      <c r="GB1221" s="28"/>
      <c r="GC1221" s="28"/>
      <c r="GD1221" s="28"/>
      <c r="GE1221" s="28"/>
      <c r="GF1221" s="28"/>
      <c r="GG1221" s="28"/>
      <c r="GH1221" s="28"/>
      <c r="GI1221" s="28"/>
      <c r="GJ1221" s="28"/>
      <c r="GK1221" s="28"/>
      <c r="GL1221" s="28"/>
      <c r="GM1221" s="28"/>
      <c r="GN1221" s="28"/>
      <c r="GO1221" s="28"/>
      <c r="GP1221" s="28"/>
      <c r="GQ1221" s="28"/>
      <c r="GR1221" s="28"/>
      <c r="GS1221" s="28"/>
      <c r="GT1221" s="28"/>
      <c r="GU1221" s="28"/>
      <c r="GV1221" s="28"/>
      <c r="GW1221" s="28"/>
      <c r="GX1221" s="28"/>
      <c r="GY1221" s="28"/>
      <c r="GZ1221" s="28"/>
      <c r="HA1221" s="28"/>
      <c r="HB1221" s="28"/>
      <c r="HC1221" s="28"/>
      <c r="HD1221" s="28"/>
      <c r="HE1221" s="28"/>
      <c r="HF1221" s="28"/>
      <c r="HG1221" s="28"/>
      <c r="HH1221" s="28"/>
      <c r="HI1221" s="28"/>
      <c r="HJ1221" s="28"/>
      <c r="HK1221" s="28"/>
      <c r="HL1221" s="28"/>
      <c r="HM1221" s="28"/>
      <c r="HN1221" s="28"/>
      <c r="HO1221" s="28"/>
      <c r="HP1221" s="28"/>
      <c r="HQ1221" s="28"/>
      <c r="HR1221" s="28"/>
      <c r="HS1221" s="28"/>
      <c r="HT1221" s="28"/>
      <c r="HU1221" s="28"/>
      <c r="HV1221" s="28"/>
      <c r="HW1221" s="28"/>
      <c r="HX1221" s="28"/>
      <c r="HY1221" s="28"/>
      <c r="HZ1221" s="28"/>
      <c r="IA1221" s="28"/>
      <c r="IB1221" s="28"/>
      <c r="IC1221" s="28"/>
      <c r="ID1221" s="28"/>
      <c r="IE1221" s="28"/>
      <c r="IF1221" s="28"/>
      <c r="IG1221" s="28"/>
      <c r="IH1221" s="28"/>
      <c r="II1221" s="28"/>
      <c r="IJ1221" s="28"/>
      <c r="IK1221" s="28"/>
      <c r="IL1221" s="28"/>
      <c r="IM1221" s="28"/>
      <c r="IN1221" s="28"/>
      <c r="IO1221" s="28"/>
      <c r="IP1221" s="28"/>
      <c r="IQ1221" s="28"/>
      <c r="IR1221" s="28"/>
    </row>
    <row r="1222" spans="2:252" x14ac:dyDescent="0.25">
      <c r="B1222" s="28"/>
      <c r="C1222" s="28"/>
      <c r="D1222" s="28"/>
      <c r="E1222" s="28"/>
      <c r="F1222" s="28"/>
      <c r="G1222" s="28"/>
      <c r="H1222" s="28"/>
      <c r="K1222" s="28"/>
      <c r="L1222" s="28"/>
      <c r="M1222" s="28"/>
      <c r="N1222" s="28"/>
      <c r="O1222" s="28"/>
      <c r="P1222" s="28"/>
      <c r="Q1222" s="28"/>
      <c r="R1222" s="28"/>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c r="DN1222" s="28"/>
      <c r="DO1222" s="28"/>
      <c r="DP1222" s="28"/>
      <c r="DQ1222" s="28"/>
      <c r="DR1222" s="28"/>
      <c r="DS1222" s="28"/>
      <c r="DT1222" s="28"/>
      <c r="DU1222" s="28"/>
      <c r="DV1222" s="28"/>
      <c r="DW1222" s="28"/>
      <c r="DX1222" s="28"/>
      <c r="DY1222" s="28"/>
      <c r="DZ1222" s="28"/>
      <c r="EA1222" s="28"/>
      <c r="EB1222" s="28"/>
      <c r="EC1222" s="28"/>
      <c r="ED1222" s="28"/>
      <c r="EE1222" s="28"/>
      <c r="EF1222" s="28"/>
      <c r="EG1222" s="28"/>
      <c r="EH1222" s="28"/>
      <c r="EI1222" s="28"/>
      <c r="EJ1222" s="28"/>
      <c r="EK1222" s="28"/>
      <c r="EL1222" s="28"/>
      <c r="EM1222" s="28"/>
      <c r="EN1222" s="28"/>
      <c r="EO1222" s="28"/>
      <c r="EP1222" s="28"/>
      <c r="EQ1222" s="28"/>
      <c r="ER1222" s="28"/>
      <c r="ES1222" s="28"/>
      <c r="ET1222" s="28"/>
      <c r="EU1222" s="28"/>
      <c r="EV1222" s="28"/>
      <c r="EW1222" s="28"/>
      <c r="EX1222" s="28"/>
      <c r="EY1222" s="28"/>
      <c r="EZ1222" s="28"/>
      <c r="FA1222" s="28"/>
      <c r="FB1222" s="28"/>
      <c r="FC1222" s="28"/>
      <c r="FD1222" s="28"/>
      <c r="FE1222" s="28"/>
      <c r="FF1222" s="28"/>
      <c r="FG1222" s="28"/>
      <c r="FH1222" s="28"/>
      <c r="FI1222" s="28"/>
      <c r="FJ1222" s="28"/>
      <c r="FK1222" s="28"/>
      <c r="FL1222" s="28"/>
      <c r="FM1222" s="28"/>
      <c r="FN1222" s="28"/>
      <c r="FO1222" s="28"/>
      <c r="FP1222" s="28"/>
      <c r="FQ1222" s="28"/>
      <c r="FR1222" s="28"/>
      <c r="FS1222" s="28"/>
      <c r="FT1222" s="28"/>
      <c r="FU1222" s="28"/>
      <c r="FV1222" s="28"/>
      <c r="FW1222" s="28"/>
      <c r="FX1222" s="28"/>
      <c r="FY1222" s="28"/>
      <c r="FZ1222" s="28"/>
      <c r="GA1222" s="28"/>
      <c r="GB1222" s="28"/>
      <c r="GC1222" s="28"/>
      <c r="GD1222" s="28"/>
      <c r="GE1222" s="28"/>
      <c r="GF1222" s="28"/>
      <c r="GG1222" s="28"/>
      <c r="GH1222" s="28"/>
      <c r="GI1222" s="28"/>
      <c r="GJ1222" s="28"/>
      <c r="GK1222" s="28"/>
      <c r="GL1222" s="28"/>
      <c r="GM1222" s="28"/>
      <c r="GN1222" s="28"/>
      <c r="GO1222" s="28"/>
      <c r="GP1222" s="28"/>
      <c r="GQ1222" s="28"/>
      <c r="GR1222" s="28"/>
      <c r="GS1222" s="28"/>
      <c r="GT1222" s="28"/>
      <c r="GU1222" s="28"/>
      <c r="GV1222" s="28"/>
      <c r="GW1222" s="28"/>
      <c r="GX1222" s="28"/>
      <c r="GY1222" s="28"/>
      <c r="GZ1222" s="28"/>
      <c r="HA1222" s="28"/>
      <c r="HB1222" s="28"/>
      <c r="HC1222" s="28"/>
      <c r="HD1222" s="28"/>
      <c r="HE1222" s="28"/>
      <c r="HF1222" s="28"/>
      <c r="HG1222" s="28"/>
      <c r="HH1222" s="28"/>
      <c r="HI1222" s="28"/>
      <c r="HJ1222" s="28"/>
      <c r="HK1222" s="28"/>
      <c r="HL1222" s="28"/>
      <c r="HM1222" s="28"/>
      <c r="HN1222" s="28"/>
      <c r="HO1222" s="28"/>
      <c r="HP1222" s="28"/>
      <c r="HQ1222" s="28"/>
      <c r="HR1222" s="28"/>
      <c r="HS1222" s="28"/>
      <c r="HT1222" s="28"/>
      <c r="HU1222" s="28"/>
      <c r="HV1222" s="28"/>
      <c r="HW1222" s="28"/>
      <c r="HX1222" s="28"/>
      <c r="HY1222" s="28"/>
      <c r="HZ1222" s="28"/>
      <c r="IA1222" s="28"/>
      <c r="IB1222" s="28"/>
      <c r="IC1222" s="28"/>
      <c r="ID1222" s="28"/>
      <c r="IE1222" s="28"/>
      <c r="IF1222" s="28"/>
      <c r="IG1222" s="28"/>
      <c r="IH1222" s="28"/>
      <c r="II1222" s="28"/>
      <c r="IJ1222" s="28"/>
      <c r="IK1222" s="28"/>
      <c r="IL1222" s="28"/>
      <c r="IM1222" s="28"/>
      <c r="IN1222" s="28"/>
      <c r="IO1222" s="28"/>
      <c r="IP1222" s="28"/>
      <c r="IQ1222" s="28"/>
      <c r="IR1222" s="28"/>
    </row>
    <row r="1223" spans="2:252" x14ac:dyDescent="0.25">
      <c r="B1223" s="28"/>
      <c r="C1223" s="28"/>
      <c r="D1223" s="28"/>
      <c r="E1223" s="28"/>
      <c r="F1223" s="28"/>
      <c r="G1223" s="28"/>
      <c r="H1223" s="28"/>
      <c r="K1223" s="28"/>
      <c r="L1223" s="28"/>
      <c r="M1223" s="28"/>
      <c r="N1223" s="28"/>
      <c r="O1223" s="28"/>
      <c r="P1223" s="28"/>
      <c r="Q1223" s="28"/>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c r="DN1223" s="28"/>
      <c r="DO1223" s="28"/>
      <c r="DP1223" s="28"/>
      <c r="DQ1223" s="28"/>
      <c r="DR1223" s="28"/>
      <c r="DS1223" s="28"/>
      <c r="DT1223" s="28"/>
      <c r="DU1223" s="28"/>
      <c r="DV1223" s="28"/>
      <c r="DW1223" s="28"/>
      <c r="DX1223" s="28"/>
      <c r="DY1223" s="28"/>
      <c r="DZ1223" s="28"/>
      <c r="EA1223" s="28"/>
      <c r="EB1223" s="28"/>
      <c r="EC1223" s="28"/>
      <c r="ED1223" s="28"/>
      <c r="EE1223" s="28"/>
      <c r="EF1223" s="28"/>
      <c r="EG1223" s="28"/>
      <c r="EH1223" s="28"/>
      <c r="EI1223" s="28"/>
      <c r="EJ1223" s="28"/>
      <c r="EK1223" s="28"/>
      <c r="EL1223" s="28"/>
      <c r="EM1223" s="28"/>
      <c r="EN1223" s="28"/>
      <c r="EO1223" s="28"/>
      <c r="EP1223" s="28"/>
      <c r="EQ1223" s="28"/>
      <c r="ER1223" s="28"/>
      <c r="ES1223" s="28"/>
      <c r="ET1223" s="28"/>
      <c r="EU1223" s="28"/>
      <c r="EV1223" s="28"/>
      <c r="EW1223" s="28"/>
      <c r="EX1223" s="28"/>
      <c r="EY1223" s="28"/>
      <c r="EZ1223" s="28"/>
      <c r="FA1223" s="28"/>
      <c r="FB1223" s="28"/>
      <c r="FC1223" s="28"/>
      <c r="FD1223" s="28"/>
      <c r="FE1223" s="28"/>
      <c r="FF1223" s="28"/>
      <c r="FG1223" s="28"/>
      <c r="FH1223" s="28"/>
      <c r="FI1223" s="28"/>
      <c r="FJ1223" s="28"/>
      <c r="FK1223" s="28"/>
      <c r="FL1223" s="28"/>
      <c r="FM1223" s="28"/>
      <c r="FN1223" s="28"/>
      <c r="FO1223" s="28"/>
      <c r="FP1223" s="28"/>
      <c r="FQ1223" s="28"/>
      <c r="FR1223" s="28"/>
      <c r="FS1223" s="28"/>
      <c r="FT1223" s="28"/>
      <c r="FU1223" s="28"/>
      <c r="FV1223" s="28"/>
      <c r="FW1223" s="28"/>
      <c r="FX1223" s="28"/>
      <c r="FY1223" s="28"/>
      <c r="FZ1223" s="28"/>
      <c r="GA1223" s="28"/>
      <c r="GB1223" s="28"/>
      <c r="GC1223" s="28"/>
      <c r="GD1223" s="28"/>
      <c r="GE1223" s="28"/>
      <c r="GF1223" s="28"/>
      <c r="GG1223" s="28"/>
      <c r="GH1223" s="28"/>
      <c r="GI1223" s="28"/>
      <c r="GJ1223" s="28"/>
      <c r="GK1223" s="28"/>
      <c r="GL1223" s="28"/>
      <c r="GM1223" s="28"/>
      <c r="GN1223" s="28"/>
      <c r="GO1223" s="28"/>
      <c r="GP1223" s="28"/>
      <c r="GQ1223" s="28"/>
      <c r="GR1223" s="28"/>
      <c r="GS1223" s="28"/>
      <c r="GT1223" s="28"/>
      <c r="GU1223" s="28"/>
      <c r="GV1223" s="28"/>
      <c r="GW1223" s="28"/>
      <c r="GX1223" s="28"/>
      <c r="GY1223" s="28"/>
      <c r="GZ1223" s="28"/>
      <c r="HA1223" s="28"/>
      <c r="HB1223" s="28"/>
      <c r="HC1223" s="28"/>
      <c r="HD1223" s="28"/>
      <c r="HE1223" s="28"/>
      <c r="HF1223" s="28"/>
      <c r="HG1223" s="28"/>
      <c r="HH1223" s="28"/>
      <c r="HI1223" s="28"/>
      <c r="HJ1223" s="28"/>
      <c r="HK1223" s="28"/>
      <c r="HL1223" s="28"/>
      <c r="HM1223" s="28"/>
      <c r="HN1223" s="28"/>
      <c r="HO1223" s="28"/>
      <c r="HP1223" s="28"/>
      <c r="HQ1223" s="28"/>
      <c r="HR1223" s="28"/>
      <c r="HS1223" s="28"/>
      <c r="HT1223" s="28"/>
      <c r="HU1223" s="28"/>
      <c r="HV1223" s="28"/>
      <c r="HW1223" s="28"/>
      <c r="HX1223" s="28"/>
      <c r="HY1223" s="28"/>
      <c r="HZ1223" s="28"/>
      <c r="IA1223" s="28"/>
      <c r="IB1223" s="28"/>
      <c r="IC1223" s="28"/>
      <c r="ID1223" s="28"/>
      <c r="IE1223" s="28"/>
      <c r="IF1223" s="28"/>
      <c r="IG1223" s="28"/>
      <c r="IH1223" s="28"/>
      <c r="II1223" s="28"/>
      <c r="IJ1223" s="28"/>
      <c r="IK1223" s="28"/>
      <c r="IL1223" s="28"/>
      <c r="IM1223" s="28"/>
      <c r="IN1223" s="28"/>
      <c r="IO1223" s="28"/>
      <c r="IP1223" s="28"/>
      <c r="IQ1223" s="28"/>
      <c r="IR1223" s="28"/>
    </row>
    <row r="1224" spans="2:252" x14ac:dyDescent="0.25">
      <c r="B1224" s="28"/>
      <c r="C1224" s="28"/>
      <c r="D1224" s="28"/>
      <c r="E1224" s="28"/>
      <c r="F1224" s="28"/>
      <c r="G1224" s="28"/>
      <c r="H1224" s="28"/>
      <c r="K1224" s="28"/>
      <c r="L1224" s="28"/>
      <c r="M1224" s="28"/>
      <c r="N1224" s="28"/>
      <c r="O1224" s="28"/>
      <c r="P1224" s="28"/>
      <c r="Q1224" s="28"/>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c r="DN1224" s="28"/>
      <c r="DO1224" s="28"/>
      <c r="DP1224" s="28"/>
      <c r="DQ1224" s="28"/>
      <c r="DR1224" s="28"/>
      <c r="DS1224" s="28"/>
      <c r="DT1224" s="28"/>
      <c r="DU1224" s="28"/>
      <c r="DV1224" s="28"/>
      <c r="DW1224" s="28"/>
      <c r="DX1224" s="28"/>
      <c r="DY1224" s="28"/>
      <c r="DZ1224" s="28"/>
      <c r="EA1224" s="28"/>
      <c r="EB1224" s="28"/>
      <c r="EC1224" s="28"/>
      <c r="ED1224" s="28"/>
      <c r="EE1224" s="28"/>
      <c r="EF1224" s="28"/>
      <c r="EG1224" s="28"/>
      <c r="EH1224" s="28"/>
      <c r="EI1224" s="28"/>
      <c r="EJ1224" s="28"/>
      <c r="EK1224" s="28"/>
      <c r="EL1224" s="28"/>
      <c r="EM1224" s="28"/>
      <c r="EN1224" s="28"/>
      <c r="EO1224" s="28"/>
      <c r="EP1224" s="28"/>
      <c r="EQ1224" s="28"/>
      <c r="ER1224" s="28"/>
      <c r="ES1224" s="28"/>
      <c r="ET1224" s="28"/>
      <c r="EU1224" s="28"/>
      <c r="EV1224" s="28"/>
      <c r="EW1224" s="28"/>
      <c r="EX1224" s="28"/>
      <c r="EY1224" s="28"/>
      <c r="EZ1224" s="28"/>
      <c r="FA1224" s="28"/>
      <c r="FB1224" s="28"/>
      <c r="FC1224" s="28"/>
      <c r="FD1224" s="28"/>
      <c r="FE1224" s="28"/>
      <c r="FF1224" s="28"/>
      <c r="FG1224" s="28"/>
      <c r="FH1224" s="28"/>
      <c r="FI1224" s="28"/>
      <c r="FJ1224" s="28"/>
      <c r="FK1224" s="28"/>
      <c r="FL1224" s="28"/>
      <c r="FM1224" s="28"/>
      <c r="FN1224" s="28"/>
      <c r="FO1224" s="28"/>
      <c r="FP1224" s="28"/>
      <c r="FQ1224" s="28"/>
      <c r="FR1224" s="28"/>
      <c r="FS1224" s="28"/>
      <c r="FT1224" s="28"/>
      <c r="FU1224" s="28"/>
      <c r="FV1224" s="28"/>
      <c r="FW1224" s="28"/>
      <c r="FX1224" s="28"/>
      <c r="FY1224" s="28"/>
      <c r="FZ1224" s="28"/>
      <c r="GA1224" s="28"/>
      <c r="GB1224" s="28"/>
      <c r="GC1224" s="28"/>
      <c r="GD1224" s="28"/>
      <c r="GE1224" s="28"/>
      <c r="GF1224" s="28"/>
      <c r="GG1224" s="28"/>
      <c r="GH1224" s="28"/>
      <c r="GI1224" s="28"/>
      <c r="GJ1224" s="28"/>
      <c r="GK1224" s="28"/>
      <c r="GL1224" s="28"/>
      <c r="GM1224" s="28"/>
      <c r="GN1224" s="28"/>
      <c r="GO1224" s="28"/>
      <c r="GP1224" s="28"/>
      <c r="GQ1224" s="28"/>
      <c r="GR1224" s="28"/>
      <c r="GS1224" s="28"/>
      <c r="GT1224" s="28"/>
      <c r="GU1224" s="28"/>
      <c r="GV1224" s="28"/>
      <c r="GW1224" s="28"/>
      <c r="GX1224" s="28"/>
      <c r="GY1224" s="28"/>
      <c r="GZ1224" s="28"/>
      <c r="HA1224" s="28"/>
      <c r="HB1224" s="28"/>
      <c r="HC1224" s="28"/>
      <c r="HD1224" s="28"/>
      <c r="HE1224" s="28"/>
      <c r="HF1224" s="28"/>
      <c r="HG1224" s="28"/>
      <c r="HH1224" s="28"/>
      <c r="HI1224" s="28"/>
      <c r="HJ1224" s="28"/>
      <c r="HK1224" s="28"/>
      <c r="HL1224" s="28"/>
      <c r="HM1224" s="28"/>
      <c r="HN1224" s="28"/>
      <c r="HO1224" s="28"/>
      <c r="HP1224" s="28"/>
      <c r="HQ1224" s="28"/>
      <c r="HR1224" s="28"/>
      <c r="HS1224" s="28"/>
      <c r="HT1224" s="28"/>
      <c r="HU1224" s="28"/>
      <c r="HV1224" s="28"/>
      <c r="HW1224" s="28"/>
      <c r="HX1224" s="28"/>
      <c r="HY1224" s="28"/>
      <c r="HZ1224" s="28"/>
      <c r="IA1224" s="28"/>
      <c r="IB1224" s="28"/>
      <c r="IC1224" s="28"/>
      <c r="ID1224" s="28"/>
      <c r="IE1224" s="28"/>
      <c r="IF1224" s="28"/>
      <c r="IG1224" s="28"/>
      <c r="IH1224" s="28"/>
      <c r="II1224" s="28"/>
      <c r="IJ1224" s="28"/>
      <c r="IK1224" s="28"/>
      <c r="IL1224" s="28"/>
      <c r="IM1224" s="28"/>
      <c r="IN1224" s="28"/>
      <c r="IO1224" s="28"/>
      <c r="IP1224" s="28"/>
      <c r="IQ1224" s="28"/>
      <c r="IR1224" s="28"/>
    </row>
    <row r="1225" spans="2:252" x14ac:dyDescent="0.25">
      <c r="B1225" s="28"/>
      <c r="C1225" s="28"/>
      <c r="D1225" s="28"/>
      <c r="E1225" s="28"/>
      <c r="F1225" s="28"/>
      <c r="G1225" s="28"/>
      <c r="H1225" s="28"/>
      <c r="K1225" s="28"/>
      <c r="L1225" s="28"/>
      <c r="M1225" s="28"/>
      <c r="N1225" s="28"/>
      <c r="O1225" s="28"/>
      <c r="P1225" s="28"/>
      <c r="Q1225" s="28"/>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c r="DN1225" s="28"/>
      <c r="DO1225" s="28"/>
      <c r="DP1225" s="28"/>
      <c r="DQ1225" s="28"/>
      <c r="DR1225" s="28"/>
      <c r="DS1225" s="28"/>
      <c r="DT1225" s="28"/>
      <c r="DU1225" s="28"/>
      <c r="DV1225" s="28"/>
      <c r="DW1225" s="28"/>
      <c r="DX1225" s="28"/>
      <c r="DY1225" s="28"/>
      <c r="DZ1225" s="28"/>
      <c r="EA1225" s="28"/>
      <c r="EB1225" s="28"/>
      <c r="EC1225" s="28"/>
      <c r="ED1225" s="28"/>
      <c r="EE1225" s="28"/>
      <c r="EF1225" s="28"/>
      <c r="EG1225" s="28"/>
      <c r="EH1225" s="28"/>
      <c r="EI1225" s="28"/>
      <c r="EJ1225" s="28"/>
      <c r="EK1225" s="28"/>
      <c r="EL1225" s="28"/>
      <c r="EM1225" s="28"/>
      <c r="EN1225" s="28"/>
      <c r="EO1225" s="28"/>
      <c r="EP1225" s="28"/>
      <c r="EQ1225" s="28"/>
      <c r="ER1225" s="28"/>
      <c r="ES1225" s="28"/>
      <c r="ET1225" s="28"/>
      <c r="EU1225" s="28"/>
      <c r="EV1225" s="28"/>
      <c r="EW1225" s="28"/>
      <c r="EX1225" s="28"/>
      <c r="EY1225" s="28"/>
      <c r="EZ1225" s="28"/>
      <c r="FA1225" s="28"/>
      <c r="FB1225" s="28"/>
      <c r="FC1225" s="28"/>
      <c r="FD1225" s="28"/>
      <c r="FE1225" s="28"/>
      <c r="FF1225" s="28"/>
      <c r="FG1225" s="28"/>
      <c r="FH1225" s="28"/>
      <c r="FI1225" s="28"/>
      <c r="FJ1225" s="28"/>
      <c r="FK1225" s="28"/>
      <c r="FL1225" s="28"/>
      <c r="FM1225" s="28"/>
      <c r="FN1225" s="28"/>
      <c r="FO1225" s="28"/>
      <c r="FP1225" s="28"/>
      <c r="FQ1225" s="28"/>
      <c r="FR1225" s="28"/>
      <c r="FS1225" s="28"/>
      <c r="FT1225" s="28"/>
      <c r="FU1225" s="28"/>
      <c r="FV1225" s="28"/>
      <c r="FW1225" s="28"/>
      <c r="FX1225" s="28"/>
      <c r="FY1225" s="28"/>
      <c r="FZ1225" s="28"/>
      <c r="GA1225" s="28"/>
      <c r="GB1225" s="28"/>
      <c r="GC1225" s="28"/>
      <c r="GD1225" s="28"/>
      <c r="GE1225" s="28"/>
      <c r="GF1225" s="28"/>
      <c r="GG1225" s="28"/>
      <c r="GH1225" s="28"/>
      <c r="GI1225" s="28"/>
      <c r="GJ1225" s="28"/>
      <c r="GK1225" s="28"/>
      <c r="GL1225" s="28"/>
      <c r="GM1225" s="28"/>
      <c r="GN1225" s="28"/>
      <c r="GO1225" s="28"/>
      <c r="GP1225" s="28"/>
      <c r="GQ1225" s="28"/>
      <c r="GR1225" s="28"/>
      <c r="GS1225" s="28"/>
      <c r="GT1225" s="28"/>
      <c r="GU1225" s="28"/>
      <c r="GV1225" s="28"/>
      <c r="GW1225" s="28"/>
      <c r="GX1225" s="28"/>
      <c r="GY1225" s="28"/>
      <c r="GZ1225" s="28"/>
      <c r="HA1225" s="28"/>
      <c r="HB1225" s="28"/>
      <c r="HC1225" s="28"/>
      <c r="HD1225" s="28"/>
      <c r="HE1225" s="28"/>
      <c r="HF1225" s="28"/>
      <c r="HG1225" s="28"/>
      <c r="HH1225" s="28"/>
      <c r="HI1225" s="28"/>
      <c r="HJ1225" s="28"/>
      <c r="HK1225" s="28"/>
      <c r="HL1225" s="28"/>
      <c r="HM1225" s="28"/>
      <c r="HN1225" s="28"/>
      <c r="HO1225" s="28"/>
      <c r="HP1225" s="28"/>
      <c r="HQ1225" s="28"/>
      <c r="HR1225" s="28"/>
      <c r="HS1225" s="28"/>
      <c r="HT1225" s="28"/>
      <c r="HU1225" s="28"/>
      <c r="HV1225" s="28"/>
      <c r="HW1225" s="28"/>
      <c r="HX1225" s="28"/>
      <c r="HY1225" s="28"/>
      <c r="HZ1225" s="28"/>
      <c r="IA1225" s="28"/>
      <c r="IB1225" s="28"/>
      <c r="IC1225" s="28"/>
      <c r="ID1225" s="28"/>
      <c r="IE1225" s="28"/>
      <c r="IF1225" s="28"/>
      <c r="IG1225" s="28"/>
      <c r="IH1225" s="28"/>
      <c r="II1225" s="28"/>
      <c r="IJ1225" s="28"/>
      <c r="IK1225" s="28"/>
      <c r="IL1225" s="28"/>
      <c r="IM1225" s="28"/>
      <c r="IN1225" s="28"/>
      <c r="IO1225" s="28"/>
      <c r="IP1225" s="28"/>
      <c r="IQ1225" s="28"/>
      <c r="IR1225" s="28"/>
    </row>
    <row r="1226" spans="2:252" x14ac:dyDescent="0.25">
      <c r="B1226" s="28"/>
      <c r="C1226" s="28"/>
      <c r="D1226" s="28"/>
      <c r="E1226" s="28"/>
      <c r="F1226" s="28"/>
      <c r="G1226" s="28"/>
      <c r="H1226" s="28"/>
      <c r="K1226" s="28"/>
      <c r="L1226" s="28"/>
      <c r="M1226" s="28"/>
      <c r="N1226" s="28"/>
      <c r="O1226" s="28"/>
      <c r="P1226" s="28"/>
      <c r="Q1226" s="28"/>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c r="DN1226" s="28"/>
      <c r="DO1226" s="28"/>
      <c r="DP1226" s="28"/>
      <c r="DQ1226" s="28"/>
      <c r="DR1226" s="28"/>
      <c r="DS1226" s="28"/>
      <c r="DT1226" s="28"/>
      <c r="DU1226" s="28"/>
      <c r="DV1226" s="28"/>
      <c r="DW1226" s="28"/>
      <c r="DX1226" s="28"/>
      <c r="DY1226" s="28"/>
      <c r="DZ1226" s="28"/>
      <c r="EA1226" s="28"/>
      <c r="EB1226" s="28"/>
      <c r="EC1226" s="28"/>
      <c r="ED1226" s="28"/>
      <c r="EE1226" s="28"/>
      <c r="EF1226" s="28"/>
      <c r="EG1226" s="28"/>
      <c r="EH1226" s="28"/>
      <c r="EI1226" s="28"/>
      <c r="EJ1226" s="28"/>
      <c r="EK1226" s="28"/>
      <c r="EL1226" s="28"/>
      <c r="EM1226" s="28"/>
      <c r="EN1226" s="28"/>
      <c r="EO1226" s="28"/>
      <c r="EP1226" s="28"/>
      <c r="EQ1226" s="28"/>
      <c r="ER1226" s="28"/>
      <c r="ES1226" s="28"/>
      <c r="ET1226" s="28"/>
      <c r="EU1226" s="28"/>
      <c r="EV1226" s="28"/>
      <c r="EW1226" s="28"/>
      <c r="EX1226" s="28"/>
      <c r="EY1226" s="28"/>
      <c r="EZ1226" s="28"/>
      <c r="FA1226" s="28"/>
      <c r="FB1226" s="28"/>
      <c r="FC1226" s="28"/>
      <c r="FD1226" s="28"/>
      <c r="FE1226" s="28"/>
      <c r="FF1226" s="28"/>
      <c r="FG1226" s="28"/>
      <c r="FH1226" s="28"/>
      <c r="FI1226" s="28"/>
      <c r="FJ1226" s="28"/>
      <c r="FK1226" s="28"/>
      <c r="FL1226" s="28"/>
      <c r="FM1226" s="28"/>
      <c r="FN1226" s="28"/>
      <c r="FO1226" s="28"/>
      <c r="FP1226" s="28"/>
      <c r="FQ1226" s="28"/>
      <c r="FR1226" s="28"/>
      <c r="FS1226" s="28"/>
      <c r="FT1226" s="28"/>
      <c r="FU1226" s="28"/>
      <c r="FV1226" s="28"/>
      <c r="FW1226" s="28"/>
      <c r="FX1226" s="28"/>
      <c r="FY1226" s="28"/>
      <c r="FZ1226" s="28"/>
      <c r="GA1226" s="28"/>
      <c r="GB1226" s="28"/>
      <c r="GC1226" s="28"/>
      <c r="GD1226" s="28"/>
      <c r="GE1226" s="28"/>
      <c r="GF1226" s="28"/>
      <c r="GG1226" s="28"/>
      <c r="GH1226" s="28"/>
      <c r="GI1226" s="28"/>
      <c r="GJ1226" s="28"/>
      <c r="GK1226" s="28"/>
      <c r="GL1226" s="28"/>
      <c r="GM1226" s="28"/>
      <c r="GN1226" s="28"/>
      <c r="GO1226" s="28"/>
      <c r="GP1226" s="28"/>
      <c r="GQ1226" s="28"/>
      <c r="GR1226" s="28"/>
      <c r="GS1226" s="28"/>
      <c r="GT1226" s="28"/>
      <c r="GU1226" s="28"/>
      <c r="GV1226" s="28"/>
      <c r="GW1226" s="28"/>
      <c r="GX1226" s="28"/>
      <c r="GY1226" s="28"/>
      <c r="GZ1226" s="28"/>
      <c r="HA1226" s="28"/>
      <c r="HB1226" s="28"/>
      <c r="HC1226" s="28"/>
      <c r="HD1226" s="28"/>
      <c r="HE1226" s="28"/>
      <c r="HF1226" s="28"/>
      <c r="HG1226" s="28"/>
      <c r="HH1226" s="28"/>
      <c r="HI1226" s="28"/>
      <c r="HJ1226" s="28"/>
      <c r="HK1226" s="28"/>
      <c r="HL1226" s="28"/>
      <c r="HM1226" s="28"/>
      <c r="HN1226" s="28"/>
      <c r="HO1226" s="28"/>
      <c r="HP1226" s="28"/>
      <c r="HQ1226" s="28"/>
      <c r="HR1226" s="28"/>
      <c r="HS1226" s="28"/>
      <c r="HT1226" s="28"/>
      <c r="HU1226" s="28"/>
      <c r="HV1226" s="28"/>
      <c r="HW1226" s="28"/>
      <c r="HX1226" s="28"/>
      <c r="HY1226" s="28"/>
      <c r="HZ1226" s="28"/>
      <c r="IA1226" s="28"/>
      <c r="IB1226" s="28"/>
      <c r="IC1226" s="28"/>
      <c r="ID1226" s="28"/>
      <c r="IE1226" s="28"/>
      <c r="IF1226" s="28"/>
      <c r="IG1226" s="28"/>
      <c r="IH1226" s="28"/>
      <c r="II1226" s="28"/>
      <c r="IJ1226" s="28"/>
      <c r="IK1226" s="28"/>
      <c r="IL1226" s="28"/>
      <c r="IM1226" s="28"/>
      <c r="IN1226" s="28"/>
      <c r="IO1226" s="28"/>
      <c r="IP1226" s="28"/>
      <c r="IQ1226" s="28"/>
      <c r="IR1226" s="28"/>
    </row>
    <row r="1227" spans="2:252" x14ac:dyDescent="0.25">
      <c r="B1227" s="28"/>
      <c r="C1227" s="28"/>
      <c r="D1227" s="28"/>
      <c r="E1227" s="28"/>
      <c r="F1227" s="28"/>
      <c r="G1227" s="28"/>
      <c r="H1227" s="28"/>
      <c r="K1227" s="28"/>
      <c r="L1227" s="28"/>
      <c r="M1227" s="28"/>
      <c r="N1227" s="28"/>
      <c r="O1227" s="28"/>
      <c r="P1227" s="28"/>
      <c r="Q1227" s="28"/>
      <c r="R1227" s="28"/>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c r="DN1227" s="28"/>
      <c r="DO1227" s="28"/>
      <c r="DP1227" s="28"/>
      <c r="DQ1227" s="28"/>
      <c r="DR1227" s="28"/>
      <c r="DS1227" s="28"/>
      <c r="DT1227" s="28"/>
      <c r="DU1227" s="28"/>
      <c r="DV1227" s="28"/>
      <c r="DW1227" s="28"/>
      <c r="DX1227" s="28"/>
      <c r="DY1227" s="28"/>
      <c r="DZ1227" s="28"/>
      <c r="EA1227" s="28"/>
      <c r="EB1227" s="28"/>
      <c r="EC1227" s="28"/>
      <c r="ED1227" s="28"/>
      <c r="EE1227" s="28"/>
      <c r="EF1227" s="28"/>
      <c r="EG1227" s="28"/>
      <c r="EH1227" s="28"/>
      <c r="EI1227" s="28"/>
      <c r="EJ1227" s="28"/>
      <c r="EK1227" s="28"/>
      <c r="EL1227" s="28"/>
      <c r="EM1227" s="28"/>
      <c r="EN1227" s="28"/>
      <c r="EO1227" s="28"/>
      <c r="EP1227" s="28"/>
      <c r="EQ1227" s="28"/>
      <c r="ER1227" s="28"/>
      <c r="ES1227" s="28"/>
      <c r="ET1227" s="28"/>
      <c r="EU1227" s="28"/>
      <c r="EV1227" s="28"/>
      <c r="EW1227" s="28"/>
      <c r="EX1227" s="28"/>
      <c r="EY1227" s="28"/>
      <c r="EZ1227" s="28"/>
      <c r="FA1227" s="28"/>
      <c r="FB1227" s="28"/>
      <c r="FC1227" s="28"/>
      <c r="FD1227" s="28"/>
      <c r="FE1227" s="28"/>
      <c r="FF1227" s="28"/>
      <c r="FG1227" s="28"/>
      <c r="FH1227" s="28"/>
      <c r="FI1227" s="28"/>
      <c r="FJ1227" s="28"/>
      <c r="FK1227" s="28"/>
      <c r="FL1227" s="28"/>
      <c r="FM1227" s="28"/>
      <c r="FN1227" s="28"/>
      <c r="FO1227" s="28"/>
      <c r="FP1227" s="28"/>
      <c r="FQ1227" s="28"/>
      <c r="FR1227" s="28"/>
      <c r="FS1227" s="28"/>
      <c r="FT1227" s="28"/>
      <c r="FU1227" s="28"/>
      <c r="FV1227" s="28"/>
      <c r="FW1227" s="28"/>
      <c r="FX1227" s="28"/>
      <c r="FY1227" s="28"/>
      <c r="FZ1227" s="28"/>
      <c r="GA1227" s="28"/>
      <c r="GB1227" s="28"/>
      <c r="GC1227" s="28"/>
      <c r="GD1227" s="28"/>
      <c r="GE1227" s="28"/>
      <c r="GF1227" s="28"/>
      <c r="GG1227" s="28"/>
      <c r="GH1227" s="28"/>
      <c r="GI1227" s="28"/>
      <c r="GJ1227" s="28"/>
      <c r="GK1227" s="28"/>
      <c r="GL1227" s="28"/>
      <c r="GM1227" s="28"/>
      <c r="GN1227" s="28"/>
      <c r="GO1227" s="28"/>
      <c r="GP1227" s="28"/>
      <c r="GQ1227" s="28"/>
      <c r="GR1227" s="28"/>
      <c r="GS1227" s="28"/>
      <c r="GT1227" s="28"/>
      <c r="GU1227" s="28"/>
      <c r="GV1227" s="28"/>
      <c r="GW1227" s="28"/>
      <c r="GX1227" s="28"/>
      <c r="GY1227" s="28"/>
      <c r="GZ1227" s="28"/>
      <c r="HA1227" s="28"/>
      <c r="HB1227" s="28"/>
      <c r="HC1227" s="28"/>
      <c r="HD1227" s="28"/>
      <c r="HE1227" s="28"/>
      <c r="HF1227" s="28"/>
      <c r="HG1227" s="28"/>
      <c r="HH1227" s="28"/>
      <c r="HI1227" s="28"/>
      <c r="HJ1227" s="28"/>
      <c r="HK1227" s="28"/>
      <c r="HL1227" s="28"/>
      <c r="HM1227" s="28"/>
      <c r="HN1227" s="28"/>
      <c r="HO1227" s="28"/>
      <c r="HP1227" s="28"/>
      <c r="HQ1227" s="28"/>
      <c r="HR1227" s="28"/>
      <c r="HS1227" s="28"/>
      <c r="HT1227" s="28"/>
      <c r="HU1227" s="28"/>
      <c r="HV1227" s="28"/>
      <c r="HW1227" s="28"/>
      <c r="HX1227" s="28"/>
      <c r="HY1227" s="28"/>
      <c r="HZ1227" s="28"/>
      <c r="IA1227" s="28"/>
      <c r="IB1227" s="28"/>
      <c r="IC1227" s="28"/>
      <c r="ID1227" s="28"/>
      <c r="IE1227" s="28"/>
      <c r="IF1227" s="28"/>
      <c r="IG1227" s="28"/>
      <c r="IH1227" s="28"/>
      <c r="II1227" s="28"/>
      <c r="IJ1227" s="28"/>
      <c r="IK1227" s="28"/>
      <c r="IL1227" s="28"/>
      <c r="IM1227" s="28"/>
      <c r="IN1227" s="28"/>
      <c r="IO1227" s="28"/>
      <c r="IP1227" s="28"/>
      <c r="IQ1227" s="28"/>
      <c r="IR1227" s="28"/>
    </row>
    <row r="1228" spans="2:252" x14ac:dyDescent="0.25">
      <c r="B1228" s="28"/>
      <c r="C1228" s="28"/>
      <c r="D1228" s="28"/>
      <c r="E1228" s="28"/>
      <c r="F1228" s="28"/>
      <c r="G1228" s="28"/>
      <c r="H1228" s="28"/>
      <c r="K1228" s="28"/>
      <c r="L1228" s="28"/>
      <c r="M1228" s="28"/>
      <c r="N1228" s="28"/>
      <c r="O1228" s="28"/>
      <c r="P1228" s="28"/>
      <c r="Q1228" s="28"/>
      <c r="R1228" s="28"/>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c r="DN1228" s="28"/>
      <c r="DO1228" s="28"/>
      <c r="DP1228" s="28"/>
      <c r="DQ1228" s="28"/>
      <c r="DR1228" s="28"/>
      <c r="DS1228" s="28"/>
      <c r="DT1228" s="28"/>
      <c r="DU1228" s="28"/>
      <c r="DV1228" s="28"/>
      <c r="DW1228" s="28"/>
      <c r="DX1228" s="28"/>
      <c r="DY1228" s="28"/>
      <c r="DZ1228" s="28"/>
      <c r="EA1228" s="28"/>
      <c r="EB1228" s="28"/>
      <c r="EC1228" s="28"/>
      <c r="ED1228" s="28"/>
      <c r="EE1228" s="28"/>
      <c r="EF1228" s="28"/>
      <c r="EG1228" s="28"/>
      <c r="EH1228" s="28"/>
      <c r="EI1228" s="28"/>
      <c r="EJ1228" s="28"/>
      <c r="EK1228" s="28"/>
      <c r="EL1228" s="28"/>
      <c r="EM1228" s="28"/>
      <c r="EN1228" s="28"/>
      <c r="EO1228" s="28"/>
      <c r="EP1228" s="28"/>
      <c r="EQ1228" s="28"/>
      <c r="ER1228" s="28"/>
      <c r="ES1228" s="28"/>
      <c r="ET1228" s="28"/>
      <c r="EU1228" s="28"/>
      <c r="EV1228" s="28"/>
      <c r="EW1228" s="28"/>
      <c r="EX1228" s="28"/>
      <c r="EY1228" s="28"/>
      <c r="EZ1228" s="28"/>
      <c r="FA1228" s="28"/>
      <c r="FB1228" s="28"/>
      <c r="FC1228" s="28"/>
      <c r="FD1228" s="28"/>
      <c r="FE1228" s="28"/>
      <c r="FF1228" s="28"/>
      <c r="FG1228" s="28"/>
      <c r="FH1228" s="28"/>
      <c r="FI1228" s="28"/>
      <c r="FJ1228" s="28"/>
      <c r="FK1228" s="28"/>
      <c r="FL1228" s="28"/>
      <c r="FM1228" s="28"/>
      <c r="FN1228" s="28"/>
      <c r="FO1228" s="28"/>
      <c r="FP1228" s="28"/>
      <c r="FQ1228" s="28"/>
      <c r="FR1228" s="28"/>
      <c r="FS1228" s="28"/>
      <c r="FT1228" s="28"/>
      <c r="FU1228" s="28"/>
      <c r="FV1228" s="28"/>
      <c r="FW1228" s="28"/>
      <c r="FX1228" s="28"/>
      <c r="FY1228" s="28"/>
      <c r="FZ1228" s="28"/>
      <c r="GA1228" s="28"/>
      <c r="GB1228" s="28"/>
      <c r="GC1228" s="28"/>
      <c r="GD1228" s="28"/>
      <c r="GE1228" s="28"/>
      <c r="GF1228" s="28"/>
      <c r="GG1228" s="28"/>
      <c r="GH1228" s="28"/>
      <c r="GI1228" s="28"/>
      <c r="GJ1228" s="28"/>
      <c r="GK1228" s="28"/>
      <c r="GL1228" s="28"/>
      <c r="GM1228" s="28"/>
      <c r="GN1228" s="28"/>
      <c r="GO1228" s="28"/>
      <c r="GP1228" s="28"/>
      <c r="GQ1228" s="28"/>
      <c r="GR1228" s="28"/>
      <c r="GS1228" s="28"/>
      <c r="GT1228" s="28"/>
      <c r="GU1228" s="28"/>
      <c r="GV1228" s="28"/>
      <c r="GW1228" s="28"/>
      <c r="GX1228" s="28"/>
      <c r="GY1228" s="28"/>
      <c r="GZ1228" s="28"/>
      <c r="HA1228" s="28"/>
      <c r="HB1228" s="28"/>
      <c r="HC1228" s="28"/>
      <c r="HD1228" s="28"/>
      <c r="HE1228" s="28"/>
      <c r="HF1228" s="28"/>
      <c r="HG1228" s="28"/>
      <c r="HH1228" s="28"/>
      <c r="HI1228" s="28"/>
      <c r="HJ1228" s="28"/>
      <c r="HK1228" s="28"/>
      <c r="HL1228" s="28"/>
      <c r="HM1228" s="28"/>
      <c r="HN1228" s="28"/>
      <c r="HO1228" s="28"/>
      <c r="HP1228" s="28"/>
      <c r="HQ1228" s="28"/>
      <c r="HR1228" s="28"/>
      <c r="HS1228" s="28"/>
      <c r="HT1228" s="28"/>
      <c r="HU1228" s="28"/>
      <c r="HV1228" s="28"/>
      <c r="HW1228" s="28"/>
      <c r="HX1228" s="28"/>
      <c r="HY1228" s="28"/>
      <c r="HZ1228" s="28"/>
      <c r="IA1228" s="28"/>
      <c r="IB1228" s="28"/>
      <c r="IC1228" s="28"/>
      <c r="ID1228" s="28"/>
      <c r="IE1228" s="28"/>
      <c r="IF1228" s="28"/>
      <c r="IG1228" s="28"/>
      <c r="IH1228" s="28"/>
      <c r="II1228" s="28"/>
      <c r="IJ1228" s="28"/>
      <c r="IK1228" s="28"/>
      <c r="IL1228" s="28"/>
      <c r="IM1228" s="28"/>
      <c r="IN1228" s="28"/>
      <c r="IO1228" s="28"/>
      <c r="IP1228" s="28"/>
      <c r="IQ1228" s="28"/>
      <c r="IR1228" s="28"/>
    </row>
    <row r="1229" spans="2:252" x14ac:dyDescent="0.25">
      <c r="B1229" s="28"/>
      <c r="C1229" s="28"/>
      <c r="D1229" s="28"/>
      <c r="E1229" s="28"/>
      <c r="F1229" s="28"/>
      <c r="G1229" s="28"/>
      <c r="H1229" s="28"/>
      <c r="K1229" s="28"/>
      <c r="L1229" s="28"/>
      <c r="M1229" s="28"/>
      <c r="N1229" s="28"/>
      <c r="O1229" s="28"/>
      <c r="P1229" s="28"/>
      <c r="Q1229" s="28"/>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c r="DN1229" s="28"/>
      <c r="DO1229" s="28"/>
      <c r="DP1229" s="28"/>
      <c r="DQ1229" s="28"/>
      <c r="DR1229" s="28"/>
      <c r="DS1229" s="28"/>
      <c r="DT1229" s="28"/>
      <c r="DU1229" s="28"/>
      <c r="DV1229" s="28"/>
      <c r="DW1229" s="28"/>
      <c r="DX1229" s="28"/>
      <c r="DY1229" s="28"/>
      <c r="DZ1229" s="28"/>
      <c r="EA1229" s="28"/>
      <c r="EB1229" s="28"/>
      <c r="EC1229" s="28"/>
      <c r="ED1229" s="28"/>
      <c r="EE1229" s="28"/>
      <c r="EF1229" s="28"/>
      <c r="EG1229" s="28"/>
      <c r="EH1229" s="28"/>
      <c r="EI1229" s="28"/>
      <c r="EJ1229" s="28"/>
      <c r="EK1229" s="28"/>
      <c r="EL1229" s="28"/>
      <c r="EM1229" s="28"/>
      <c r="EN1229" s="28"/>
      <c r="EO1229" s="28"/>
      <c r="EP1229" s="28"/>
      <c r="EQ1229" s="28"/>
      <c r="ER1229" s="28"/>
      <c r="ES1229" s="28"/>
      <c r="ET1229" s="28"/>
      <c r="EU1229" s="28"/>
      <c r="EV1229" s="28"/>
      <c r="EW1229" s="28"/>
      <c r="EX1229" s="28"/>
      <c r="EY1229" s="28"/>
      <c r="EZ1229" s="28"/>
      <c r="FA1229" s="28"/>
      <c r="FB1229" s="28"/>
      <c r="FC1229" s="28"/>
      <c r="FD1229" s="28"/>
      <c r="FE1229" s="28"/>
      <c r="FF1229" s="28"/>
      <c r="FG1229" s="28"/>
      <c r="FH1229" s="28"/>
      <c r="FI1229" s="28"/>
      <c r="FJ1229" s="28"/>
      <c r="FK1229" s="28"/>
      <c r="FL1229" s="28"/>
      <c r="FM1229" s="28"/>
      <c r="FN1229" s="28"/>
      <c r="FO1229" s="28"/>
      <c r="FP1229" s="28"/>
      <c r="FQ1229" s="28"/>
      <c r="FR1229" s="28"/>
      <c r="FS1229" s="28"/>
      <c r="FT1229" s="28"/>
      <c r="FU1229" s="28"/>
      <c r="FV1229" s="28"/>
      <c r="FW1229" s="28"/>
      <c r="FX1229" s="28"/>
      <c r="FY1229" s="28"/>
      <c r="FZ1229" s="28"/>
      <c r="GA1229" s="28"/>
      <c r="GB1229" s="28"/>
      <c r="GC1229" s="28"/>
      <c r="GD1229" s="28"/>
      <c r="GE1229" s="28"/>
      <c r="GF1229" s="28"/>
      <c r="GG1229" s="28"/>
      <c r="GH1229" s="28"/>
      <c r="GI1229" s="28"/>
      <c r="GJ1229" s="28"/>
      <c r="GK1229" s="28"/>
      <c r="GL1229" s="28"/>
      <c r="GM1229" s="28"/>
      <c r="GN1229" s="28"/>
      <c r="GO1229" s="28"/>
      <c r="GP1229" s="28"/>
      <c r="GQ1229" s="28"/>
      <c r="GR1229" s="28"/>
      <c r="GS1229" s="28"/>
      <c r="GT1229" s="28"/>
      <c r="GU1229" s="28"/>
      <c r="GV1229" s="28"/>
      <c r="GW1229" s="28"/>
      <c r="GX1229" s="28"/>
      <c r="GY1229" s="28"/>
      <c r="GZ1229" s="28"/>
      <c r="HA1229" s="28"/>
      <c r="HB1229" s="28"/>
      <c r="HC1229" s="28"/>
      <c r="HD1229" s="28"/>
      <c r="HE1229" s="28"/>
      <c r="HF1229" s="28"/>
      <c r="HG1229" s="28"/>
      <c r="HH1229" s="28"/>
      <c r="HI1229" s="28"/>
      <c r="HJ1229" s="28"/>
      <c r="HK1229" s="28"/>
      <c r="HL1229" s="28"/>
      <c r="HM1229" s="28"/>
      <c r="HN1229" s="28"/>
      <c r="HO1229" s="28"/>
      <c r="HP1229" s="28"/>
      <c r="HQ1229" s="28"/>
      <c r="HR1229" s="28"/>
      <c r="HS1229" s="28"/>
      <c r="HT1229" s="28"/>
      <c r="HU1229" s="28"/>
      <c r="HV1229" s="28"/>
      <c r="HW1229" s="28"/>
      <c r="HX1229" s="28"/>
      <c r="HY1229" s="28"/>
      <c r="HZ1229" s="28"/>
      <c r="IA1229" s="28"/>
      <c r="IB1229" s="28"/>
      <c r="IC1229" s="28"/>
      <c r="ID1229" s="28"/>
      <c r="IE1229" s="28"/>
      <c r="IF1229" s="28"/>
      <c r="IG1229" s="28"/>
      <c r="IH1229" s="28"/>
      <c r="II1229" s="28"/>
      <c r="IJ1229" s="28"/>
      <c r="IK1229" s="28"/>
      <c r="IL1229" s="28"/>
      <c r="IM1229" s="28"/>
      <c r="IN1229" s="28"/>
      <c r="IO1229" s="28"/>
      <c r="IP1229" s="28"/>
      <c r="IQ1229" s="28"/>
      <c r="IR1229" s="28"/>
    </row>
    <row r="1230" spans="2:252" x14ac:dyDescent="0.25">
      <c r="B1230" s="28"/>
      <c r="C1230" s="28"/>
      <c r="D1230" s="28"/>
      <c r="E1230" s="28"/>
      <c r="F1230" s="28"/>
      <c r="G1230" s="28"/>
      <c r="H1230" s="28"/>
      <c r="K1230" s="28"/>
      <c r="L1230" s="28"/>
      <c r="M1230" s="28"/>
      <c r="N1230" s="28"/>
      <c r="O1230" s="28"/>
      <c r="P1230" s="28"/>
      <c r="Q1230" s="28"/>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c r="DN1230" s="28"/>
      <c r="DO1230" s="28"/>
      <c r="DP1230" s="28"/>
      <c r="DQ1230" s="28"/>
      <c r="DR1230" s="28"/>
      <c r="DS1230" s="28"/>
      <c r="DT1230" s="28"/>
      <c r="DU1230" s="28"/>
      <c r="DV1230" s="28"/>
      <c r="DW1230" s="28"/>
      <c r="DX1230" s="28"/>
      <c r="DY1230" s="28"/>
      <c r="DZ1230" s="28"/>
      <c r="EA1230" s="28"/>
      <c r="EB1230" s="28"/>
      <c r="EC1230" s="28"/>
      <c r="ED1230" s="28"/>
      <c r="EE1230" s="28"/>
      <c r="EF1230" s="28"/>
      <c r="EG1230" s="28"/>
      <c r="EH1230" s="28"/>
      <c r="EI1230" s="28"/>
      <c r="EJ1230" s="28"/>
      <c r="EK1230" s="28"/>
      <c r="EL1230" s="28"/>
      <c r="EM1230" s="28"/>
      <c r="EN1230" s="28"/>
      <c r="EO1230" s="28"/>
      <c r="EP1230" s="28"/>
      <c r="EQ1230" s="28"/>
      <c r="ER1230" s="28"/>
      <c r="ES1230" s="28"/>
      <c r="ET1230" s="28"/>
      <c r="EU1230" s="28"/>
      <c r="EV1230" s="28"/>
      <c r="EW1230" s="28"/>
      <c r="EX1230" s="28"/>
      <c r="EY1230" s="28"/>
      <c r="EZ1230" s="28"/>
      <c r="FA1230" s="28"/>
      <c r="FB1230" s="28"/>
      <c r="FC1230" s="28"/>
      <c r="FD1230" s="28"/>
      <c r="FE1230" s="28"/>
      <c r="FF1230" s="28"/>
      <c r="FG1230" s="28"/>
      <c r="FH1230" s="28"/>
      <c r="FI1230" s="28"/>
      <c r="FJ1230" s="28"/>
      <c r="FK1230" s="28"/>
      <c r="FL1230" s="28"/>
      <c r="FM1230" s="28"/>
      <c r="FN1230" s="28"/>
      <c r="FO1230" s="28"/>
      <c r="FP1230" s="28"/>
      <c r="FQ1230" s="28"/>
      <c r="FR1230" s="28"/>
      <c r="FS1230" s="28"/>
      <c r="FT1230" s="28"/>
      <c r="FU1230" s="28"/>
      <c r="FV1230" s="28"/>
      <c r="FW1230" s="28"/>
      <c r="FX1230" s="28"/>
      <c r="FY1230" s="28"/>
      <c r="FZ1230" s="28"/>
      <c r="GA1230" s="28"/>
      <c r="GB1230" s="28"/>
      <c r="GC1230" s="28"/>
      <c r="GD1230" s="28"/>
      <c r="GE1230" s="28"/>
      <c r="GF1230" s="28"/>
      <c r="GG1230" s="28"/>
      <c r="GH1230" s="28"/>
      <c r="GI1230" s="28"/>
      <c r="GJ1230" s="28"/>
      <c r="GK1230" s="28"/>
      <c r="GL1230" s="28"/>
      <c r="GM1230" s="28"/>
      <c r="GN1230" s="28"/>
      <c r="GO1230" s="28"/>
      <c r="GP1230" s="28"/>
      <c r="GQ1230" s="28"/>
      <c r="GR1230" s="28"/>
      <c r="GS1230" s="28"/>
      <c r="GT1230" s="28"/>
      <c r="GU1230" s="28"/>
      <c r="GV1230" s="28"/>
      <c r="GW1230" s="28"/>
      <c r="GX1230" s="28"/>
      <c r="GY1230" s="28"/>
      <c r="GZ1230" s="28"/>
      <c r="HA1230" s="28"/>
      <c r="HB1230" s="28"/>
      <c r="HC1230" s="28"/>
      <c r="HD1230" s="28"/>
      <c r="HE1230" s="28"/>
      <c r="HF1230" s="28"/>
      <c r="HG1230" s="28"/>
      <c r="HH1230" s="28"/>
      <c r="HI1230" s="28"/>
      <c r="HJ1230" s="28"/>
      <c r="HK1230" s="28"/>
      <c r="HL1230" s="28"/>
      <c r="HM1230" s="28"/>
      <c r="HN1230" s="28"/>
      <c r="HO1230" s="28"/>
      <c r="HP1230" s="28"/>
      <c r="HQ1230" s="28"/>
      <c r="HR1230" s="28"/>
      <c r="HS1230" s="28"/>
      <c r="HT1230" s="28"/>
      <c r="HU1230" s="28"/>
      <c r="HV1230" s="28"/>
      <c r="HW1230" s="28"/>
      <c r="HX1230" s="28"/>
      <c r="HY1230" s="28"/>
      <c r="HZ1230" s="28"/>
      <c r="IA1230" s="28"/>
      <c r="IB1230" s="28"/>
      <c r="IC1230" s="28"/>
      <c r="ID1230" s="28"/>
      <c r="IE1230" s="28"/>
      <c r="IF1230" s="28"/>
      <c r="IG1230" s="28"/>
      <c r="IH1230" s="28"/>
      <c r="II1230" s="28"/>
      <c r="IJ1230" s="28"/>
      <c r="IK1230" s="28"/>
      <c r="IL1230" s="28"/>
      <c r="IM1230" s="28"/>
      <c r="IN1230" s="28"/>
      <c r="IO1230" s="28"/>
      <c r="IP1230" s="28"/>
      <c r="IQ1230" s="28"/>
      <c r="IR1230" s="28"/>
    </row>
    <row r="1231" spans="2:252" x14ac:dyDescent="0.25">
      <c r="B1231" s="28"/>
      <c r="C1231" s="28"/>
      <c r="D1231" s="28"/>
      <c r="E1231" s="28"/>
      <c r="F1231" s="28"/>
      <c r="G1231" s="28"/>
      <c r="H1231" s="28"/>
      <c r="K1231" s="28"/>
      <c r="L1231" s="28"/>
      <c r="M1231" s="28"/>
      <c r="N1231" s="28"/>
      <c r="O1231" s="28"/>
      <c r="P1231" s="28"/>
      <c r="Q1231" s="28"/>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c r="DN1231" s="28"/>
      <c r="DO1231" s="28"/>
      <c r="DP1231" s="28"/>
      <c r="DQ1231" s="28"/>
      <c r="DR1231" s="28"/>
      <c r="DS1231" s="28"/>
      <c r="DT1231" s="28"/>
      <c r="DU1231" s="28"/>
      <c r="DV1231" s="28"/>
      <c r="DW1231" s="28"/>
      <c r="DX1231" s="28"/>
      <c r="DY1231" s="28"/>
      <c r="DZ1231" s="28"/>
      <c r="EA1231" s="28"/>
      <c r="EB1231" s="28"/>
      <c r="EC1231" s="28"/>
      <c r="ED1231" s="28"/>
      <c r="EE1231" s="28"/>
      <c r="EF1231" s="28"/>
      <c r="EG1231" s="28"/>
      <c r="EH1231" s="28"/>
      <c r="EI1231" s="28"/>
      <c r="EJ1231" s="28"/>
      <c r="EK1231" s="28"/>
      <c r="EL1231" s="28"/>
      <c r="EM1231" s="28"/>
      <c r="EN1231" s="28"/>
      <c r="EO1231" s="28"/>
      <c r="EP1231" s="28"/>
      <c r="EQ1231" s="28"/>
      <c r="ER1231" s="28"/>
      <c r="ES1231" s="28"/>
      <c r="ET1231" s="28"/>
      <c r="EU1231" s="28"/>
      <c r="EV1231" s="28"/>
      <c r="EW1231" s="28"/>
      <c r="EX1231" s="28"/>
      <c r="EY1231" s="28"/>
      <c r="EZ1231" s="28"/>
      <c r="FA1231" s="28"/>
      <c r="FB1231" s="28"/>
      <c r="FC1231" s="28"/>
      <c r="FD1231" s="28"/>
      <c r="FE1231" s="28"/>
      <c r="FF1231" s="28"/>
      <c r="FG1231" s="28"/>
      <c r="FH1231" s="28"/>
      <c r="FI1231" s="28"/>
      <c r="FJ1231" s="28"/>
      <c r="FK1231" s="28"/>
      <c r="FL1231" s="28"/>
      <c r="FM1231" s="28"/>
      <c r="FN1231" s="28"/>
      <c r="FO1231" s="28"/>
      <c r="FP1231" s="28"/>
      <c r="FQ1231" s="28"/>
      <c r="FR1231" s="28"/>
      <c r="FS1231" s="28"/>
      <c r="FT1231" s="28"/>
      <c r="FU1231" s="28"/>
      <c r="FV1231" s="28"/>
      <c r="FW1231" s="28"/>
      <c r="FX1231" s="28"/>
      <c r="FY1231" s="28"/>
      <c r="FZ1231" s="28"/>
      <c r="GA1231" s="28"/>
      <c r="GB1231" s="28"/>
      <c r="GC1231" s="28"/>
      <c r="GD1231" s="28"/>
      <c r="GE1231" s="28"/>
      <c r="GF1231" s="28"/>
      <c r="GG1231" s="28"/>
      <c r="GH1231" s="28"/>
      <c r="GI1231" s="28"/>
      <c r="GJ1231" s="28"/>
      <c r="GK1231" s="28"/>
      <c r="GL1231" s="28"/>
      <c r="GM1231" s="28"/>
      <c r="GN1231" s="28"/>
      <c r="GO1231" s="28"/>
      <c r="GP1231" s="28"/>
      <c r="GQ1231" s="28"/>
      <c r="GR1231" s="28"/>
      <c r="GS1231" s="28"/>
      <c r="GT1231" s="28"/>
      <c r="GU1231" s="28"/>
      <c r="GV1231" s="28"/>
      <c r="GW1231" s="28"/>
      <c r="GX1231" s="28"/>
      <c r="GY1231" s="28"/>
      <c r="GZ1231" s="28"/>
      <c r="HA1231" s="28"/>
      <c r="HB1231" s="28"/>
      <c r="HC1231" s="28"/>
      <c r="HD1231" s="28"/>
      <c r="HE1231" s="28"/>
      <c r="HF1231" s="28"/>
      <c r="HG1231" s="28"/>
      <c r="HH1231" s="28"/>
      <c r="HI1231" s="28"/>
      <c r="HJ1231" s="28"/>
      <c r="HK1231" s="28"/>
      <c r="HL1231" s="28"/>
      <c r="HM1231" s="28"/>
      <c r="HN1231" s="28"/>
      <c r="HO1231" s="28"/>
      <c r="HP1231" s="28"/>
      <c r="HQ1231" s="28"/>
      <c r="HR1231" s="28"/>
      <c r="HS1231" s="28"/>
      <c r="HT1231" s="28"/>
      <c r="HU1231" s="28"/>
      <c r="HV1231" s="28"/>
      <c r="HW1231" s="28"/>
      <c r="HX1231" s="28"/>
      <c r="HY1231" s="28"/>
      <c r="HZ1231" s="28"/>
      <c r="IA1231" s="28"/>
      <c r="IB1231" s="28"/>
      <c r="IC1231" s="28"/>
      <c r="ID1231" s="28"/>
      <c r="IE1231" s="28"/>
      <c r="IF1231" s="28"/>
      <c r="IG1231" s="28"/>
      <c r="IH1231" s="28"/>
      <c r="II1231" s="28"/>
      <c r="IJ1231" s="28"/>
      <c r="IK1231" s="28"/>
      <c r="IL1231" s="28"/>
      <c r="IM1231" s="28"/>
      <c r="IN1231" s="28"/>
      <c r="IO1231" s="28"/>
      <c r="IP1231" s="28"/>
      <c r="IQ1231" s="28"/>
      <c r="IR1231" s="28"/>
    </row>
    <row r="1232" spans="2:252" x14ac:dyDescent="0.25">
      <c r="B1232" s="28"/>
      <c r="C1232" s="28"/>
      <c r="D1232" s="28"/>
      <c r="E1232" s="28"/>
      <c r="F1232" s="28"/>
      <c r="G1232" s="28"/>
      <c r="H1232" s="28"/>
      <c r="K1232" s="28"/>
      <c r="L1232" s="28"/>
      <c r="M1232" s="28"/>
      <c r="N1232" s="28"/>
      <c r="O1232" s="28"/>
      <c r="P1232" s="28"/>
      <c r="Q1232" s="28"/>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c r="DN1232" s="28"/>
      <c r="DO1232" s="28"/>
      <c r="DP1232" s="28"/>
      <c r="DQ1232" s="28"/>
      <c r="DR1232" s="28"/>
      <c r="DS1232" s="28"/>
      <c r="DT1232" s="28"/>
      <c r="DU1232" s="28"/>
      <c r="DV1232" s="28"/>
      <c r="DW1232" s="28"/>
      <c r="DX1232" s="28"/>
      <c r="DY1232" s="28"/>
      <c r="DZ1232" s="28"/>
      <c r="EA1232" s="28"/>
      <c r="EB1232" s="28"/>
      <c r="EC1232" s="28"/>
      <c r="ED1232" s="28"/>
      <c r="EE1232" s="28"/>
      <c r="EF1232" s="28"/>
      <c r="EG1232" s="28"/>
      <c r="EH1232" s="28"/>
      <c r="EI1232" s="28"/>
      <c r="EJ1232" s="28"/>
      <c r="EK1232" s="28"/>
      <c r="EL1232" s="28"/>
      <c r="EM1232" s="28"/>
      <c r="EN1232" s="28"/>
      <c r="EO1232" s="28"/>
      <c r="EP1232" s="28"/>
      <c r="EQ1232" s="28"/>
      <c r="ER1232" s="28"/>
      <c r="ES1232" s="28"/>
      <c r="ET1232" s="28"/>
      <c r="EU1232" s="28"/>
      <c r="EV1232" s="28"/>
      <c r="EW1232" s="28"/>
      <c r="EX1232" s="28"/>
      <c r="EY1232" s="28"/>
      <c r="EZ1232" s="28"/>
      <c r="FA1232" s="28"/>
      <c r="FB1232" s="28"/>
      <c r="FC1232" s="28"/>
      <c r="FD1232" s="28"/>
      <c r="FE1232" s="28"/>
      <c r="FF1232" s="28"/>
      <c r="FG1232" s="28"/>
      <c r="FH1232" s="28"/>
      <c r="FI1232" s="28"/>
      <c r="FJ1232" s="28"/>
      <c r="FK1232" s="28"/>
      <c r="FL1232" s="28"/>
      <c r="FM1232" s="28"/>
      <c r="FN1232" s="28"/>
      <c r="FO1232" s="28"/>
      <c r="FP1232" s="28"/>
      <c r="FQ1232" s="28"/>
      <c r="FR1232" s="28"/>
      <c r="FS1232" s="28"/>
      <c r="FT1232" s="28"/>
      <c r="FU1232" s="28"/>
      <c r="FV1232" s="28"/>
      <c r="FW1232" s="28"/>
      <c r="FX1232" s="28"/>
      <c r="FY1232" s="28"/>
      <c r="FZ1232" s="28"/>
      <c r="GA1232" s="28"/>
      <c r="GB1232" s="28"/>
      <c r="GC1232" s="28"/>
      <c r="GD1232" s="28"/>
      <c r="GE1232" s="28"/>
      <c r="GF1232" s="28"/>
      <c r="GG1232" s="28"/>
      <c r="GH1232" s="28"/>
      <c r="GI1232" s="28"/>
      <c r="GJ1232" s="28"/>
      <c r="GK1232" s="28"/>
      <c r="GL1232" s="28"/>
      <c r="GM1232" s="28"/>
      <c r="GN1232" s="28"/>
      <c r="GO1232" s="28"/>
      <c r="GP1232" s="28"/>
      <c r="GQ1232" s="28"/>
      <c r="GR1232" s="28"/>
      <c r="GS1232" s="28"/>
      <c r="GT1232" s="28"/>
      <c r="GU1232" s="28"/>
      <c r="GV1232" s="28"/>
      <c r="GW1232" s="28"/>
      <c r="GX1232" s="28"/>
      <c r="GY1232" s="28"/>
      <c r="GZ1232" s="28"/>
      <c r="HA1232" s="28"/>
      <c r="HB1232" s="28"/>
      <c r="HC1232" s="28"/>
      <c r="HD1232" s="28"/>
      <c r="HE1232" s="28"/>
      <c r="HF1232" s="28"/>
      <c r="HG1232" s="28"/>
      <c r="HH1232" s="28"/>
      <c r="HI1232" s="28"/>
      <c r="HJ1232" s="28"/>
      <c r="HK1232" s="28"/>
      <c r="HL1232" s="28"/>
      <c r="HM1232" s="28"/>
      <c r="HN1232" s="28"/>
      <c r="HO1232" s="28"/>
      <c r="HP1232" s="28"/>
      <c r="HQ1232" s="28"/>
      <c r="HR1232" s="28"/>
      <c r="HS1232" s="28"/>
      <c r="HT1232" s="28"/>
      <c r="HU1232" s="28"/>
      <c r="HV1232" s="28"/>
      <c r="HW1232" s="28"/>
      <c r="HX1232" s="28"/>
      <c r="HY1232" s="28"/>
      <c r="HZ1232" s="28"/>
      <c r="IA1232" s="28"/>
      <c r="IB1232" s="28"/>
      <c r="IC1232" s="28"/>
      <c r="ID1232" s="28"/>
      <c r="IE1232" s="28"/>
      <c r="IF1232" s="28"/>
      <c r="IG1232" s="28"/>
      <c r="IH1232" s="28"/>
      <c r="II1232" s="28"/>
      <c r="IJ1232" s="28"/>
      <c r="IK1232" s="28"/>
      <c r="IL1232" s="28"/>
      <c r="IM1232" s="28"/>
      <c r="IN1232" s="28"/>
      <c r="IO1232" s="28"/>
      <c r="IP1232" s="28"/>
      <c r="IQ1232" s="28"/>
      <c r="IR1232" s="28"/>
    </row>
    <row r="1233" spans="2:252" x14ac:dyDescent="0.25">
      <c r="B1233" s="28"/>
      <c r="C1233" s="28"/>
      <c r="D1233" s="28"/>
      <c r="E1233" s="28"/>
      <c r="F1233" s="28"/>
      <c r="G1233" s="28"/>
      <c r="H1233" s="28"/>
      <c r="K1233" s="28"/>
      <c r="L1233" s="28"/>
      <c r="M1233" s="28"/>
      <c r="N1233" s="28"/>
      <c r="O1233" s="28"/>
      <c r="P1233" s="28"/>
      <c r="Q1233" s="28"/>
      <c r="R1233" s="28"/>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c r="DN1233" s="28"/>
      <c r="DO1233" s="28"/>
      <c r="DP1233" s="28"/>
      <c r="DQ1233" s="28"/>
      <c r="DR1233" s="28"/>
      <c r="DS1233" s="28"/>
      <c r="DT1233" s="28"/>
      <c r="DU1233" s="28"/>
      <c r="DV1233" s="28"/>
      <c r="DW1233" s="28"/>
      <c r="DX1233" s="28"/>
      <c r="DY1233" s="28"/>
      <c r="DZ1233" s="28"/>
      <c r="EA1233" s="28"/>
      <c r="EB1233" s="28"/>
      <c r="EC1233" s="28"/>
      <c r="ED1233" s="28"/>
      <c r="EE1233" s="28"/>
      <c r="EF1233" s="28"/>
      <c r="EG1233" s="28"/>
      <c r="EH1233" s="28"/>
      <c r="EI1233" s="28"/>
      <c r="EJ1233" s="28"/>
      <c r="EK1233" s="28"/>
      <c r="EL1233" s="28"/>
      <c r="EM1233" s="28"/>
      <c r="EN1233" s="28"/>
      <c r="EO1233" s="28"/>
      <c r="EP1233" s="28"/>
      <c r="EQ1233" s="28"/>
      <c r="ER1233" s="28"/>
      <c r="ES1233" s="28"/>
      <c r="ET1233" s="28"/>
      <c r="EU1233" s="28"/>
      <c r="EV1233" s="28"/>
      <c r="EW1233" s="28"/>
      <c r="EX1233" s="28"/>
      <c r="EY1233" s="28"/>
      <c r="EZ1233" s="28"/>
      <c r="FA1233" s="28"/>
      <c r="FB1233" s="28"/>
      <c r="FC1233" s="28"/>
      <c r="FD1233" s="28"/>
      <c r="FE1233" s="28"/>
      <c r="FF1233" s="28"/>
      <c r="FG1233" s="28"/>
      <c r="FH1233" s="28"/>
      <c r="FI1233" s="28"/>
      <c r="FJ1233" s="28"/>
      <c r="FK1233" s="28"/>
      <c r="FL1233" s="28"/>
      <c r="FM1233" s="28"/>
      <c r="FN1233" s="28"/>
      <c r="FO1233" s="28"/>
      <c r="FP1233" s="28"/>
      <c r="FQ1233" s="28"/>
      <c r="FR1233" s="28"/>
      <c r="FS1233" s="28"/>
      <c r="FT1233" s="28"/>
      <c r="FU1233" s="28"/>
      <c r="FV1233" s="28"/>
      <c r="FW1233" s="28"/>
      <c r="FX1233" s="28"/>
      <c r="FY1233" s="28"/>
      <c r="FZ1233" s="28"/>
      <c r="GA1233" s="28"/>
      <c r="GB1233" s="28"/>
      <c r="GC1233" s="28"/>
      <c r="GD1233" s="28"/>
      <c r="GE1233" s="28"/>
      <c r="GF1233" s="28"/>
      <c r="GG1233" s="28"/>
      <c r="GH1233" s="28"/>
      <c r="GI1233" s="28"/>
      <c r="GJ1233" s="28"/>
      <c r="GK1233" s="28"/>
      <c r="GL1233" s="28"/>
      <c r="GM1233" s="28"/>
      <c r="GN1233" s="28"/>
      <c r="GO1233" s="28"/>
      <c r="GP1233" s="28"/>
      <c r="GQ1233" s="28"/>
      <c r="GR1233" s="28"/>
      <c r="GS1233" s="28"/>
      <c r="GT1233" s="28"/>
      <c r="GU1233" s="28"/>
      <c r="GV1233" s="28"/>
      <c r="GW1233" s="28"/>
      <c r="GX1233" s="28"/>
      <c r="GY1233" s="28"/>
      <c r="GZ1233" s="28"/>
      <c r="HA1233" s="28"/>
      <c r="HB1233" s="28"/>
      <c r="HC1233" s="28"/>
      <c r="HD1233" s="28"/>
      <c r="HE1233" s="28"/>
      <c r="HF1233" s="28"/>
      <c r="HG1233" s="28"/>
      <c r="HH1233" s="28"/>
      <c r="HI1233" s="28"/>
      <c r="HJ1233" s="28"/>
      <c r="HK1233" s="28"/>
      <c r="HL1233" s="28"/>
      <c r="HM1233" s="28"/>
      <c r="HN1233" s="28"/>
      <c r="HO1233" s="28"/>
      <c r="HP1233" s="28"/>
      <c r="HQ1233" s="28"/>
      <c r="HR1233" s="28"/>
      <c r="HS1233" s="28"/>
      <c r="HT1233" s="28"/>
      <c r="HU1233" s="28"/>
      <c r="HV1233" s="28"/>
      <c r="HW1233" s="28"/>
      <c r="HX1233" s="28"/>
      <c r="HY1233" s="28"/>
      <c r="HZ1233" s="28"/>
      <c r="IA1233" s="28"/>
      <c r="IB1233" s="28"/>
      <c r="IC1233" s="28"/>
      <c r="ID1233" s="28"/>
      <c r="IE1233" s="28"/>
      <c r="IF1233" s="28"/>
      <c r="IG1233" s="28"/>
      <c r="IH1233" s="28"/>
      <c r="II1233" s="28"/>
      <c r="IJ1233" s="28"/>
      <c r="IK1233" s="28"/>
      <c r="IL1233" s="28"/>
      <c r="IM1233" s="28"/>
      <c r="IN1233" s="28"/>
      <c r="IO1233" s="28"/>
      <c r="IP1233" s="28"/>
      <c r="IQ1233" s="28"/>
      <c r="IR1233" s="28"/>
    </row>
    <row r="1234" spans="2:252" x14ac:dyDescent="0.25">
      <c r="B1234" s="28"/>
      <c r="C1234" s="28"/>
      <c r="D1234" s="28"/>
      <c r="E1234" s="28"/>
      <c r="F1234" s="28"/>
      <c r="G1234" s="28"/>
      <c r="H1234" s="28"/>
      <c r="K1234" s="28"/>
      <c r="L1234" s="28"/>
      <c r="M1234" s="28"/>
      <c r="N1234" s="28"/>
      <c r="O1234" s="28"/>
      <c r="P1234" s="28"/>
      <c r="Q1234" s="28"/>
      <c r="R1234" s="28"/>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c r="DN1234" s="28"/>
      <c r="DO1234" s="28"/>
      <c r="DP1234" s="28"/>
      <c r="DQ1234" s="28"/>
      <c r="DR1234" s="28"/>
      <c r="DS1234" s="28"/>
      <c r="DT1234" s="28"/>
      <c r="DU1234" s="28"/>
      <c r="DV1234" s="28"/>
      <c r="DW1234" s="28"/>
      <c r="DX1234" s="28"/>
      <c r="DY1234" s="28"/>
      <c r="DZ1234" s="28"/>
      <c r="EA1234" s="28"/>
      <c r="EB1234" s="28"/>
      <c r="EC1234" s="28"/>
      <c r="ED1234" s="28"/>
      <c r="EE1234" s="28"/>
      <c r="EF1234" s="28"/>
      <c r="EG1234" s="28"/>
      <c r="EH1234" s="28"/>
      <c r="EI1234" s="28"/>
      <c r="EJ1234" s="28"/>
      <c r="EK1234" s="28"/>
      <c r="EL1234" s="28"/>
      <c r="EM1234" s="28"/>
      <c r="EN1234" s="28"/>
      <c r="EO1234" s="28"/>
      <c r="EP1234" s="28"/>
      <c r="EQ1234" s="28"/>
      <c r="ER1234" s="28"/>
      <c r="ES1234" s="28"/>
      <c r="ET1234" s="28"/>
      <c r="EU1234" s="28"/>
      <c r="EV1234" s="28"/>
      <c r="EW1234" s="28"/>
      <c r="EX1234" s="28"/>
      <c r="EY1234" s="28"/>
      <c r="EZ1234" s="28"/>
      <c r="FA1234" s="28"/>
      <c r="FB1234" s="28"/>
      <c r="FC1234" s="28"/>
      <c r="FD1234" s="28"/>
      <c r="FE1234" s="28"/>
      <c r="FF1234" s="28"/>
      <c r="FG1234" s="28"/>
      <c r="FH1234" s="28"/>
      <c r="FI1234" s="28"/>
      <c r="FJ1234" s="28"/>
      <c r="FK1234" s="28"/>
      <c r="FL1234" s="28"/>
      <c r="FM1234" s="28"/>
      <c r="FN1234" s="28"/>
      <c r="FO1234" s="28"/>
      <c r="FP1234" s="28"/>
      <c r="FQ1234" s="28"/>
      <c r="FR1234" s="28"/>
      <c r="FS1234" s="28"/>
      <c r="FT1234" s="28"/>
      <c r="FU1234" s="28"/>
      <c r="FV1234" s="28"/>
      <c r="FW1234" s="28"/>
      <c r="FX1234" s="28"/>
      <c r="FY1234" s="28"/>
      <c r="FZ1234" s="28"/>
      <c r="GA1234" s="28"/>
      <c r="GB1234" s="28"/>
      <c r="GC1234" s="28"/>
      <c r="GD1234" s="28"/>
      <c r="GE1234" s="28"/>
      <c r="GF1234" s="28"/>
      <c r="GG1234" s="28"/>
      <c r="GH1234" s="28"/>
      <c r="GI1234" s="28"/>
      <c r="GJ1234" s="28"/>
      <c r="GK1234" s="28"/>
      <c r="GL1234" s="28"/>
      <c r="GM1234" s="28"/>
      <c r="GN1234" s="28"/>
      <c r="GO1234" s="28"/>
      <c r="GP1234" s="28"/>
      <c r="GQ1234" s="28"/>
      <c r="GR1234" s="28"/>
      <c r="GS1234" s="28"/>
      <c r="GT1234" s="28"/>
      <c r="GU1234" s="28"/>
      <c r="GV1234" s="28"/>
      <c r="GW1234" s="28"/>
      <c r="GX1234" s="28"/>
      <c r="GY1234" s="28"/>
      <c r="GZ1234" s="28"/>
      <c r="HA1234" s="28"/>
      <c r="HB1234" s="28"/>
      <c r="HC1234" s="28"/>
      <c r="HD1234" s="28"/>
      <c r="HE1234" s="28"/>
      <c r="HF1234" s="28"/>
      <c r="HG1234" s="28"/>
      <c r="HH1234" s="28"/>
      <c r="HI1234" s="28"/>
      <c r="HJ1234" s="28"/>
      <c r="HK1234" s="28"/>
      <c r="HL1234" s="28"/>
      <c r="HM1234" s="28"/>
      <c r="HN1234" s="28"/>
      <c r="HO1234" s="28"/>
      <c r="HP1234" s="28"/>
      <c r="HQ1234" s="28"/>
      <c r="HR1234" s="28"/>
      <c r="HS1234" s="28"/>
      <c r="HT1234" s="28"/>
      <c r="HU1234" s="28"/>
      <c r="HV1234" s="28"/>
      <c r="HW1234" s="28"/>
      <c r="HX1234" s="28"/>
      <c r="HY1234" s="28"/>
      <c r="HZ1234" s="28"/>
      <c r="IA1234" s="28"/>
      <c r="IB1234" s="28"/>
      <c r="IC1234" s="28"/>
      <c r="ID1234" s="28"/>
      <c r="IE1234" s="28"/>
      <c r="IF1234" s="28"/>
      <c r="IG1234" s="28"/>
      <c r="IH1234" s="28"/>
      <c r="II1234" s="28"/>
      <c r="IJ1234" s="28"/>
      <c r="IK1234" s="28"/>
      <c r="IL1234" s="28"/>
      <c r="IM1234" s="28"/>
      <c r="IN1234" s="28"/>
      <c r="IO1234" s="28"/>
      <c r="IP1234" s="28"/>
      <c r="IQ1234" s="28"/>
      <c r="IR1234" s="28"/>
    </row>
    <row r="1235" spans="2:252" x14ac:dyDescent="0.25">
      <c r="B1235" s="28"/>
      <c r="C1235" s="28"/>
      <c r="D1235" s="28"/>
      <c r="E1235" s="28"/>
      <c r="F1235" s="28"/>
      <c r="G1235" s="28"/>
      <c r="H1235" s="28"/>
      <c r="K1235" s="28"/>
      <c r="L1235" s="28"/>
      <c r="M1235" s="28"/>
      <c r="N1235" s="28"/>
      <c r="O1235" s="28"/>
      <c r="P1235" s="28"/>
      <c r="Q1235" s="28"/>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c r="DN1235" s="28"/>
      <c r="DO1235" s="28"/>
      <c r="DP1235" s="28"/>
      <c r="DQ1235" s="28"/>
      <c r="DR1235" s="28"/>
      <c r="DS1235" s="28"/>
      <c r="DT1235" s="28"/>
      <c r="DU1235" s="28"/>
      <c r="DV1235" s="28"/>
      <c r="DW1235" s="28"/>
      <c r="DX1235" s="28"/>
      <c r="DY1235" s="28"/>
      <c r="DZ1235" s="28"/>
      <c r="EA1235" s="28"/>
      <c r="EB1235" s="28"/>
      <c r="EC1235" s="28"/>
      <c r="ED1235" s="28"/>
      <c r="EE1235" s="28"/>
      <c r="EF1235" s="28"/>
      <c r="EG1235" s="28"/>
      <c r="EH1235" s="28"/>
      <c r="EI1235" s="28"/>
      <c r="EJ1235" s="28"/>
      <c r="EK1235" s="28"/>
      <c r="EL1235" s="28"/>
      <c r="EM1235" s="28"/>
      <c r="EN1235" s="28"/>
      <c r="EO1235" s="28"/>
      <c r="EP1235" s="28"/>
      <c r="EQ1235" s="28"/>
      <c r="ER1235" s="28"/>
      <c r="ES1235" s="28"/>
      <c r="ET1235" s="28"/>
      <c r="EU1235" s="28"/>
      <c r="EV1235" s="28"/>
      <c r="EW1235" s="28"/>
      <c r="EX1235" s="28"/>
      <c r="EY1235" s="28"/>
      <c r="EZ1235" s="28"/>
      <c r="FA1235" s="28"/>
      <c r="FB1235" s="28"/>
      <c r="FC1235" s="28"/>
      <c r="FD1235" s="28"/>
      <c r="FE1235" s="28"/>
      <c r="FF1235" s="28"/>
      <c r="FG1235" s="28"/>
      <c r="FH1235" s="28"/>
      <c r="FI1235" s="28"/>
      <c r="FJ1235" s="28"/>
      <c r="FK1235" s="28"/>
      <c r="FL1235" s="28"/>
      <c r="FM1235" s="28"/>
      <c r="FN1235" s="28"/>
      <c r="FO1235" s="28"/>
      <c r="FP1235" s="28"/>
      <c r="FQ1235" s="28"/>
      <c r="FR1235" s="28"/>
      <c r="FS1235" s="28"/>
      <c r="FT1235" s="28"/>
      <c r="FU1235" s="28"/>
      <c r="FV1235" s="28"/>
      <c r="FW1235" s="28"/>
      <c r="FX1235" s="28"/>
      <c r="FY1235" s="28"/>
      <c r="FZ1235" s="28"/>
      <c r="GA1235" s="28"/>
      <c r="GB1235" s="28"/>
      <c r="GC1235" s="28"/>
      <c r="GD1235" s="28"/>
      <c r="GE1235" s="28"/>
      <c r="GF1235" s="28"/>
      <c r="GG1235" s="28"/>
      <c r="GH1235" s="28"/>
      <c r="GI1235" s="28"/>
      <c r="GJ1235" s="28"/>
      <c r="GK1235" s="28"/>
      <c r="GL1235" s="28"/>
      <c r="GM1235" s="28"/>
      <c r="GN1235" s="28"/>
      <c r="GO1235" s="28"/>
      <c r="GP1235" s="28"/>
      <c r="GQ1235" s="28"/>
      <c r="GR1235" s="28"/>
      <c r="GS1235" s="28"/>
      <c r="GT1235" s="28"/>
      <c r="GU1235" s="28"/>
      <c r="GV1235" s="28"/>
      <c r="GW1235" s="28"/>
      <c r="GX1235" s="28"/>
      <c r="GY1235" s="28"/>
      <c r="GZ1235" s="28"/>
      <c r="HA1235" s="28"/>
      <c r="HB1235" s="28"/>
      <c r="HC1235" s="28"/>
      <c r="HD1235" s="28"/>
      <c r="HE1235" s="28"/>
      <c r="HF1235" s="28"/>
      <c r="HG1235" s="28"/>
      <c r="HH1235" s="28"/>
      <c r="HI1235" s="28"/>
      <c r="HJ1235" s="28"/>
      <c r="HK1235" s="28"/>
      <c r="HL1235" s="28"/>
      <c r="HM1235" s="28"/>
      <c r="HN1235" s="28"/>
      <c r="HO1235" s="28"/>
      <c r="HP1235" s="28"/>
      <c r="HQ1235" s="28"/>
      <c r="HR1235" s="28"/>
      <c r="HS1235" s="28"/>
      <c r="HT1235" s="28"/>
      <c r="HU1235" s="28"/>
      <c r="HV1235" s="28"/>
      <c r="HW1235" s="28"/>
      <c r="HX1235" s="28"/>
      <c r="HY1235" s="28"/>
      <c r="HZ1235" s="28"/>
      <c r="IA1235" s="28"/>
      <c r="IB1235" s="28"/>
      <c r="IC1235" s="28"/>
      <c r="ID1235" s="28"/>
      <c r="IE1235" s="28"/>
      <c r="IF1235" s="28"/>
      <c r="IG1235" s="28"/>
      <c r="IH1235" s="28"/>
      <c r="II1235" s="28"/>
      <c r="IJ1235" s="28"/>
      <c r="IK1235" s="28"/>
      <c r="IL1235" s="28"/>
      <c r="IM1235" s="28"/>
      <c r="IN1235" s="28"/>
      <c r="IO1235" s="28"/>
      <c r="IP1235" s="28"/>
      <c r="IQ1235" s="28"/>
      <c r="IR1235" s="28"/>
    </row>
    <row r="1236" spans="2:252" x14ac:dyDescent="0.25">
      <c r="B1236" s="28"/>
      <c r="C1236" s="28"/>
      <c r="D1236" s="28"/>
      <c r="E1236" s="28"/>
      <c r="F1236" s="28"/>
      <c r="G1236" s="28"/>
      <c r="H1236" s="28"/>
      <c r="K1236" s="28"/>
      <c r="L1236" s="28"/>
      <c r="M1236" s="28"/>
      <c r="N1236" s="28"/>
      <c r="O1236" s="28"/>
      <c r="P1236" s="28"/>
      <c r="Q1236" s="28"/>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c r="DN1236" s="28"/>
      <c r="DO1236" s="28"/>
      <c r="DP1236" s="28"/>
      <c r="DQ1236" s="28"/>
      <c r="DR1236" s="28"/>
      <c r="DS1236" s="28"/>
      <c r="DT1236" s="28"/>
      <c r="DU1236" s="28"/>
      <c r="DV1236" s="28"/>
      <c r="DW1236" s="28"/>
      <c r="DX1236" s="28"/>
      <c r="DY1236" s="28"/>
      <c r="DZ1236" s="28"/>
      <c r="EA1236" s="28"/>
      <c r="EB1236" s="28"/>
      <c r="EC1236" s="28"/>
      <c r="ED1236" s="28"/>
      <c r="EE1236" s="28"/>
      <c r="EF1236" s="28"/>
      <c r="EG1236" s="28"/>
      <c r="EH1236" s="28"/>
      <c r="EI1236" s="28"/>
      <c r="EJ1236" s="28"/>
      <c r="EK1236" s="28"/>
      <c r="EL1236" s="28"/>
      <c r="EM1236" s="28"/>
      <c r="EN1236" s="28"/>
      <c r="EO1236" s="28"/>
      <c r="EP1236" s="28"/>
      <c r="EQ1236" s="28"/>
      <c r="ER1236" s="28"/>
      <c r="ES1236" s="28"/>
      <c r="ET1236" s="28"/>
      <c r="EU1236" s="28"/>
      <c r="EV1236" s="28"/>
      <c r="EW1236" s="28"/>
      <c r="EX1236" s="28"/>
      <c r="EY1236" s="28"/>
      <c r="EZ1236" s="28"/>
      <c r="FA1236" s="28"/>
      <c r="FB1236" s="28"/>
      <c r="FC1236" s="28"/>
      <c r="FD1236" s="28"/>
      <c r="FE1236" s="28"/>
      <c r="FF1236" s="28"/>
      <c r="FG1236" s="28"/>
      <c r="FH1236" s="28"/>
      <c r="FI1236" s="28"/>
      <c r="FJ1236" s="28"/>
      <c r="FK1236" s="28"/>
      <c r="FL1236" s="28"/>
      <c r="FM1236" s="28"/>
      <c r="FN1236" s="28"/>
      <c r="FO1236" s="28"/>
      <c r="FP1236" s="28"/>
      <c r="FQ1236" s="28"/>
      <c r="FR1236" s="28"/>
      <c r="FS1236" s="28"/>
      <c r="FT1236" s="28"/>
      <c r="FU1236" s="28"/>
      <c r="FV1236" s="28"/>
      <c r="FW1236" s="28"/>
      <c r="FX1236" s="28"/>
      <c r="FY1236" s="28"/>
      <c r="FZ1236" s="28"/>
      <c r="GA1236" s="28"/>
      <c r="GB1236" s="28"/>
      <c r="GC1236" s="28"/>
      <c r="GD1236" s="28"/>
      <c r="GE1236" s="28"/>
      <c r="GF1236" s="28"/>
      <c r="GG1236" s="28"/>
      <c r="GH1236" s="28"/>
      <c r="GI1236" s="28"/>
      <c r="GJ1236" s="28"/>
      <c r="GK1236" s="28"/>
      <c r="GL1236" s="28"/>
      <c r="GM1236" s="28"/>
      <c r="GN1236" s="28"/>
      <c r="GO1236" s="28"/>
      <c r="GP1236" s="28"/>
      <c r="GQ1236" s="28"/>
      <c r="GR1236" s="28"/>
      <c r="GS1236" s="28"/>
      <c r="GT1236" s="28"/>
      <c r="GU1236" s="28"/>
      <c r="GV1236" s="28"/>
      <c r="GW1236" s="28"/>
      <c r="GX1236" s="28"/>
      <c r="GY1236" s="28"/>
      <c r="GZ1236" s="28"/>
      <c r="HA1236" s="28"/>
      <c r="HB1236" s="28"/>
      <c r="HC1236" s="28"/>
      <c r="HD1236" s="28"/>
      <c r="HE1236" s="28"/>
      <c r="HF1236" s="28"/>
      <c r="HG1236" s="28"/>
      <c r="HH1236" s="28"/>
      <c r="HI1236" s="28"/>
      <c r="HJ1236" s="28"/>
      <c r="HK1236" s="28"/>
      <c r="HL1236" s="28"/>
      <c r="HM1236" s="28"/>
      <c r="HN1236" s="28"/>
      <c r="HO1236" s="28"/>
      <c r="HP1236" s="28"/>
      <c r="HQ1236" s="28"/>
      <c r="HR1236" s="28"/>
      <c r="HS1236" s="28"/>
      <c r="HT1236" s="28"/>
      <c r="HU1236" s="28"/>
      <c r="HV1236" s="28"/>
      <c r="HW1236" s="28"/>
      <c r="HX1236" s="28"/>
      <c r="HY1236" s="28"/>
      <c r="HZ1236" s="28"/>
      <c r="IA1236" s="28"/>
      <c r="IB1236" s="28"/>
      <c r="IC1236" s="28"/>
      <c r="ID1236" s="28"/>
      <c r="IE1236" s="28"/>
      <c r="IF1236" s="28"/>
      <c r="IG1236" s="28"/>
      <c r="IH1236" s="28"/>
      <c r="II1236" s="28"/>
      <c r="IJ1236" s="28"/>
      <c r="IK1236" s="28"/>
      <c r="IL1236" s="28"/>
      <c r="IM1236" s="28"/>
      <c r="IN1236" s="28"/>
      <c r="IO1236" s="28"/>
      <c r="IP1236" s="28"/>
      <c r="IQ1236" s="28"/>
      <c r="IR1236" s="28"/>
    </row>
    <row r="1237" spans="2:252" x14ac:dyDescent="0.25">
      <c r="B1237" s="28"/>
      <c r="C1237" s="28"/>
      <c r="D1237" s="28"/>
      <c r="E1237" s="28"/>
      <c r="F1237" s="28"/>
      <c r="G1237" s="28"/>
      <c r="H1237" s="28"/>
      <c r="K1237" s="28"/>
      <c r="L1237" s="28"/>
      <c r="M1237" s="28"/>
      <c r="N1237" s="28"/>
      <c r="O1237" s="28"/>
      <c r="P1237" s="28"/>
      <c r="Q1237" s="28"/>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c r="DN1237" s="28"/>
      <c r="DO1237" s="28"/>
      <c r="DP1237" s="28"/>
      <c r="DQ1237" s="28"/>
      <c r="DR1237" s="28"/>
      <c r="DS1237" s="28"/>
      <c r="DT1237" s="28"/>
      <c r="DU1237" s="28"/>
      <c r="DV1237" s="28"/>
      <c r="DW1237" s="28"/>
      <c r="DX1237" s="28"/>
      <c r="DY1237" s="28"/>
      <c r="DZ1237" s="28"/>
      <c r="EA1237" s="28"/>
      <c r="EB1237" s="28"/>
      <c r="EC1237" s="28"/>
      <c r="ED1237" s="28"/>
      <c r="EE1237" s="28"/>
      <c r="EF1237" s="28"/>
      <c r="EG1237" s="28"/>
      <c r="EH1237" s="28"/>
      <c r="EI1237" s="28"/>
      <c r="EJ1237" s="28"/>
      <c r="EK1237" s="28"/>
      <c r="EL1237" s="28"/>
      <c r="EM1237" s="28"/>
      <c r="EN1237" s="28"/>
      <c r="EO1237" s="28"/>
      <c r="EP1237" s="28"/>
      <c r="EQ1237" s="28"/>
      <c r="ER1237" s="28"/>
      <c r="ES1237" s="28"/>
      <c r="ET1237" s="28"/>
      <c r="EU1237" s="28"/>
      <c r="EV1237" s="28"/>
      <c r="EW1237" s="28"/>
      <c r="EX1237" s="28"/>
      <c r="EY1237" s="28"/>
      <c r="EZ1237" s="28"/>
      <c r="FA1237" s="28"/>
      <c r="FB1237" s="28"/>
      <c r="FC1237" s="28"/>
      <c r="FD1237" s="28"/>
      <c r="FE1237" s="28"/>
      <c r="FF1237" s="28"/>
      <c r="FG1237" s="28"/>
      <c r="FH1237" s="28"/>
      <c r="FI1237" s="28"/>
      <c r="FJ1237" s="28"/>
      <c r="FK1237" s="28"/>
      <c r="FL1237" s="28"/>
      <c r="FM1237" s="28"/>
      <c r="FN1237" s="28"/>
      <c r="FO1237" s="28"/>
      <c r="FP1237" s="28"/>
      <c r="FQ1237" s="28"/>
      <c r="FR1237" s="28"/>
      <c r="FS1237" s="28"/>
      <c r="FT1237" s="28"/>
      <c r="FU1237" s="28"/>
      <c r="FV1237" s="28"/>
      <c r="FW1237" s="28"/>
      <c r="FX1237" s="28"/>
      <c r="FY1237" s="28"/>
      <c r="FZ1237" s="28"/>
      <c r="GA1237" s="28"/>
      <c r="GB1237" s="28"/>
      <c r="GC1237" s="28"/>
      <c r="GD1237" s="28"/>
      <c r="GE1237" s="28"/>
      <c r="GF1237" s="28"/>
      <c r="GG1237" s="28"/>
      <c r="GH1237" s="28"/>
      <c r="GI1237" s="28"/>
      <c r="GJ1237" s="28"/>
      <c r="GK1237" s="28"/>
      <c r="GL1237" s="28"/>
      <c r="GM1237" s="28"/>
      <c r="GN1237" s="28"/>
      <c r="GO1237" s="28"/>
      <c r="GP1237" s="28"/>
      <c r="GQ1237" s="28"/>
      <c r="GR1237" s="28"/>
      <c r="GS1237" s="28"/>
      <c r="GT1237" s="28"/>
      <c r="GU1237" s="28"/>
      <c r="GV1237" s="28"/>
      <c r="GW1237" s="28"/>
      <c r="GX1237" s="28"/>
      <c r="GY1237" s="28"/>
      <c r="GZ1237" s="28"/>
      <c r="HA1237" s="28"/>
      <c r="HB1237" s="28"/>
      <c r="HC1237" s="28"/>
      <c r="HD1237" s="28"/>
      <c r="HE1237" s="28"/>
      <c r="HF1237" s="28"/>
      <c r="HG1237" s="28"/>
      <c r="HH1237" s="28"/>
      <c r="HI1237" s="28"/>
      <c r="HJ1237" s="28"/>
      <c r="HK1237" s="28"/>
      <c r="HL1237" s="28"/>
      <c r="HM1237" s="28"/>
      <c r="HN1237" s="28"/>
      <c r="HO1237" s="28"/>
      <c r="HP1237" s="28"/>
      <c r="HQ1237" s="28"/>
      <c r="HR1237" s="28"/>
      <c r="HS1237" s="28"/>
      <c r="HT1237" s="28"/>
      <c r="HU1237" s="28"/>
      <c r="HV1237" s="28"/>
      <c r="HW1237" s="28"/>
      <c r="HX1237" s="28"/>
      <c r="HY1237" s="28"/>
      <c r="HZ1237" s="28"/>
      <c r="IA1237" s="28"/>
      <c r="IB1237" s="28"/>
      <c r="IC1237" s="28"/>
      <c r="ID1237" s="28"/>
      <c r="IE1237" s="28"/>
      <c r="IF1237" s="28"/>
      <c r="IG1237" s="28"/>
      <c r="IH1237" s="28"/>
      <c r="II1237" s="28"/>
      <c r="IJ1237" s="28"/>
      <c r="IK1237" s="28"/>
      <c r="IL1237" s="28"/>
      <c r="IM1237" s="28"/>
      <c r="IN1237" s="28"/>
      <c r="IO1237" s="28"/>
      <c r="IP1237" s="28"/>
      <c r="IQ1237" s="28"/>
      <c r="IR1237" s="28"/>
    </row>
    <row r="1238" spans="2:252" x14ac:dyDescent="0.25">
      <c r="B1238" s="28"/>
      <c r="C1238" s="28"/>
      <c r="D1238" s="28"/>
      <c r="E1238" s="28"/>
      <c r="F1238" s="28"/>
      <c r="G1238" s="28"/>
      <c r="H1238" s="28"/>
      <c r="K1238" s="28"/>
      <c r="L1238" s="28"/>
      <c r="M1238" s="28"/>
      <c r="N1238" s="28"/>
      <c r="O1238" s="28"/>
      <c r="P1238" s="28"/>
      <c r="Q1238" s="28"/>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c r="DN1238" s="28"/>
      <c r="DO1238" s="28"/>
      <c r="DP1238" s="28"/>
      <c r="DQ1238" s="28"/>
      <c r="DR1238" s="28"/>
      <c r="DS1238" s="28"/>
      <c r="DT1238" s="28"/>
      <c r="DU1238" s="28"/>
      <c r="DV1238" s="28"/>
      <c r="DW1238" s="28"/>
      <c r="DX1238" s="28"/>
      <c r="DY1238" s="28"/>
      <c r="DZ1238" s="28"/>
      <c r="EA1238" s="28"/>
      <c r="EB1238" s="28"/>
      <c r="EC1238" s="28"/>
      <c r="ED1238" s="28"/>
      <c r="EE1238" s="28"/>
      <c r="EF1238" s="28"/>
      <c r="EG1238" s="28"/>
      <c r="EH1238" s="28"/>
      <c r="EI1238" s="28"/>
      <c r="EJ1238" s="28"/>
      <c r="EK1238" s="28"/>
      <c r="EL1238" s="28"/>
      <c r="EM1238" s="28"/>
      <c r="EN1238" s="28"/>
      <c r="EO1238" s="28"/>
      <c r="EP1238" s="28"/>
      <c r="EQ1238" s="28"/>
      <c r="ER1238" s="28"/>
      <c r="ES1238" s="28"/>
      <c r="ET1238" s="28"/>
      <c r="EU1238" s="28"/>
      <c r="EV1238" s="28"/>
      <c r="EW1238" s="28"/>
      <c r="EX1238" s="28"/>
      <c r="EY1238" s="28"/>
      <c r="EZ1238" s="28"/>
      <c r="FA1238" s="28"/>
      <c r="FB1238" s="28"/>
      <c r="FC1238" s="28"/>
      <c r="FD1238" s="28"/>
      <c r="FE1238" s="28"/>
      <c r="FF1238" s="28"/>
      <c r="FG1238" s="28"/>
      <c r="FH1238" s="28"/>
      <c r="FI1238" s="28"/>
      <c r="FJ1238" s="28"/>
      <c r="FK1238" s="28"/>
      <c r="FL1238" s="28"/>
      <c r="FM1238" s="28"/>
      <c r="FN1238" s="28"/>
      <c r="FO1238" s="28"/>
      <c r="FP1238" s="28"/>
      <c r="FQ1238" s="28"/>
      <c r="FR1238" s="28"/>
      <c r="FS1238" s="28"/>
      <c r="FT1238" s="28"/>
      <c r="FU1238" s="28"/>
      <c r="FV1238" s="28"/>
      <c r="FW1238" s="28"/>
      <c r="FX1238" s="28"/>
      <c r="FY1238" s="28"/>
      <c r="FZ1238" s="28"/>
      <c r="GA1238" s="28"/>
      <c r="GB1238" s="28"/>
      <c r="GC1238" s="28"/>
      <c r="GD1238" s="28"/>
      <c r="GE1238" s="28"/>
      <c r="GF1238" s="28"/>
      <c r="GG1238" s="28"/>
      <c r="GH1238" s="28"/>
      <c r="GI1238" s="28"/>
      <c r="GJ1238" s="28"/>
      <c r="GK1238" s="28"/>
      <c r="GL1238" s="28"/>
      <c r="GM1238" s="28"/>
      <c r="GN1238" s="28"/>
      <c r="GO1238" s="28"/>
      <c r="GP1238" s="28"/>
      <c r="GQ1238" s="28"/>
      <c r="GR1238" s="28"/>
      <c r="GS1238" s="28"/>
      <c r="GT1238" s="28"/>
      <c r="GU1238" s="28"/>
      <c r="GV1238" s="28"/>
      <c r="GW1238" s="28"/>
      <c r="GX1238" s="28"/>
      <c r="GY1238" s="28"/>
      <c r="GZ1238" s="28"/>
      <c r="HA1238" s="28"/>
      <c r="HB1238" s="28"/>
      <c r="HC1238" s="28"/>
      <c r="HD1238" s="28"/>
      <c r="HE1238" s="28"/>
      <c r="HF1238" s="28"/>
      <c r="HG1238" s="28"/>
      <c r="HH1238" s="28"/>
      <c r="HI1238" s="28"/>
      <c r="HJ1238" s="28"/>
      <c r="HK1238" s="28"/>
      <c r="HL1238" s="28"/>
      <c r="HM1238" s="28"/>
      <c r="HN1238" s="28"/>
      <c r="HO1238" s="28"/>
      <c r="HP1238" s="28"/>
      <c r="HQ1238" s="28"/>
      <c r="HR1238" s="28"/>
      <c r="HS1238" s="28"/>
      <c r="HT1238" s="28"/>
      <c r="HU1238" s="28"/>
      <c r="HV1238" s="28"/>
      <c r="HW1238" s="28"/>
      <c r="HX1238" s="28"/>
      <c r="HY1238" s="28"/>
      <c r="HZ1238" s="28"/>
      <c r="IA1238" s="28"/>
      <c r="IB1238" s="28"/>
      <c r="IC1238" s="28"/>
      <c r="ID1238" s="28"/>
      <c r="IE1238" s="28"/>
      <c r="IF1238" s="28"/>
      <c r="IG1238" s="28"/>
      <c r="IH1238" s="28"/>
      <c r="II1238" s="28"/>
      <c r="IJ1238" s="28"/>
      <c r="IK1238" s="28"/>
      <c r="IL1238" s="28"/>
      <c r="IM1238" s="28"/>
      <c r="IN1238" s="28"/>
      <c r="IO1238" s="28"/>
      <c r="IP1238" s="28"/>
      <c r="IQ1238" s="28"/>
      <c r="IR1238" s="28"/>
    </row>
    <row r="1239" spans="2:252" x14ac:dyDescent="0.25">
      <c r="B1239" s="28"/>
      <c r="C1239" s="28"/>
      <c r="D1239" s="28"/>
      <c r="E1239" s="28"/>
      <c r="F1239" s="28"/>
      <c r="G1239" s="28"/>
      <c r="H1239" s="28"/>
      <c r="K1239" s="28"/>
      <c r="L1239" s="28"/>
      <c r="M1239" s="28"/>
      <c r="N1239" s="28"/>
      <c r="O1239" s="28"/>
      <c r="P1239" s="28"/>
      <c r="Q1239" s="28"/>
      <c r="R1239" s="28"/>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c r="DN1239" s="28"/>
      <c r="DO1239" s="28"/>
      <c r="DP1239" s="28"/>
      <c r="DQ1239" s="28"/>
      <c r="DR1239" s="28"/>
      <c r="DS1239" s="28"/>
      <c r="DT1239" s="28"/>
      <c r="DU1239" s="28"/>
      <c r="DV1239" s="28"/>
      <c r="DW1239" s="28"/>
      <c r="DX1239" s="28"/>
      <c r="DY1239" s="28"/>
      <c r="DZ1239" s="28"/>
      <c r="EA1239" s="28"/>
      <c r="EB1239" s="28"/>
      <c r="EC1239" s="28"/>
      <c r="ED1239" s="28"/>
      <c r="EE1239" s="28"/>
      <c r="EF1239" s="28"/>
      <c r="EG1239" s="28"/>
      <c r="EH1239" s="28"/>
      <c r="EI1239" s="28"/>
      <c r="EJ1239" s="28"/>
      <c r="EK1239" s="28"/>
      <c r="EL1239" s="28"/>
      <c r="EM1239" s="28"/>
      <c r="EN1239" s="28"/>
      <c r="EO1239" s="28"/>
      <c r="EP1239" s="28"/>
      <c r="EQ1239" s="28"/>
      <c r="ER1239" s="28"/>
      <c r="ES1239" s="28"/>
      <c r="ET1239" s="28"/>
      <c r="EU1239" s="28"/>
      <c r="EV1239" s="28"/>
      <c r="EW1239" s="28"/>
      <c r="EX1239" s="28"/>
      <c r="EY1239" s="28"/>
      <c r="EZ1239" s="28"/>
      <c r="FA1239" s="28"/>
      <c r="FB1239" s="28"/>
      <c r="FC1239" s="28"/>
      <c r="FD1239" s="28"/>
      <c r="FE1239" s="28"/>
      <c r="FF1239" s="28"/>
      <c r="FG1239" s="28"/>
      <c r="FH1239" s="28"/>
      <c r="FI1239" s="28"/>
      <c r="FJ1239" s="28"/>
      <c r="FK1239" s="28"/>
      <c r="FL1239" s="28"/>
      <c r="FM1239" s="28"/>
      <c r="FN1239" s="28"/>
      <c r="FO1239" s="28"/>
      <c r="FP1239" s="28"/>
      <c r="FQ1239" s="28"/>
      <c r="FR1239" s="28"/>
      <c r="FS1239" s="28"/>
      <c r="FT1239" s="28"/>
      <c r="FU1239" s="28"/>
      <c r="FV1239" s="28"/>
      <c r="FW1239" s="28"/>
      <c r="FX1239" s="28"/>
      <c r="FY1239" s="28"/>
      <c r="FZ1239" s="28"/>
      <c r="GA1239" s="28"/>
      <c r="GB1239" s="28"/>
      <c r="GC1239" s="28"/>
      <c r="GD1239" s="28"/>
      <c r="GE1239" s="28"/>
      <c r="GF1239" s="28"/>
      <c r="GG1239" s="28"/>
      <c r="GH1239" s="28"/>
      <c r="GI1239" s="28"/>
      <c r="GJ1239" s="28"/>
      <c r="GK1239" s="28"/>
      <c r="GL1239" s="28"/>
      <c r="GM1239" s="28"/>
      <c r="GN1239" s="28"/>
      <c r="GO1239" s="28"/>
      <c r="GP1239" s="28"/>
      <c r="GQ1239" s="28"/>
      <c r="GR1239" s="28"/>
      <c r="GS1239" s="28"/>
      <c r="GT1239" s="28"/>
      <c r="GU1239" s="28"/>
      <c r="GV1239" s="28"/>
      <c r="GW1239" s="28"/>
      <c r="GX1239" s="28"/>
      <c r="GY1239" s="28"/>
      <c r="GZ1239" s="28"/>
      <c r="HA1239" s="28"/>
      <c r="HB1239" s="28"/>
      <c r="HC1239" s="28"/>
      <c r="HD1239" s="28"/>
      <c r="HE1239" s="28"/>
      <c r="HF1239" s="28"/>
      <c r="HG1239" s="28"/>
      <c r="HH1239" s="28"/>
      <c r="HI1239" s="28"/>
      <c r="HJ1239" s="28"/>
      <c r="HK1239" s="28"/>
      <c r="HL1239" s="28"/>
      <c r="HM1239" s="28"/>
      <c r="HN1239" s="28"/>
      <c r="HO1239" s="28"/>
      <c r="HP1239" s="28"/>
      <c r="HQ1239" s="28"/>
      <c r="HR1239" s="28"/>
      <c r="HS1239" s="28"/>
      <c r="HT1239" s="28"/>
      <c r="HU1239" s="28"/>
      <c r="HV1239" s="28"/>
      <c r="HW1239" s="28"/>
      <c r="HX1239" s="28"/>
      <c r="HY1239" s="28"/>
      <c r="HZ1239" s="28"/>
      <c r="IA1239" s="28"/>
      <c r="IB1239" s="28"/>
      <c r="IC1239" s="28"/>
      <c r="ID1239" s="28"/>
      <c r="IE1239" s="28"/>
      <c r="IF1239" s="28"/>
      <c r="IG1239" s="28"/>
      <c r="IH1239" s="28"/>
      <c r="II1239" s="28"/>
      <c r="IJ1239" s="28"/>
      <c r="IK1239" s="28"/>
      <c r="IL1239" s="28"/>
      <c r="IM1239" s="28"/>
      <c r="IN1239" s="28"/>
      <c r="IO1239" s="28"/>
      <c r="IP1239" s="28"/>
      <c r="IQ1239" s="28"/>
      <c r="IR1239" s="28"/>
    </row>
    <row r="1240" spans="2:252" x14ac:dyDescent="0.25">
      <c r="B1240" s="28"/>
      <c r="C1240" s="28"/>
      <c r="D1240" s="28"/>
      <c r="E1240" s="28"/>
      <c r="F1240" s="28"/>
      <c r="G1240" s="28"/>
      <c r="H1240" s="28"/>
      <c r="K1240" s="28"/>
      <c r="L1240" s="28"/>
      <c r="M1240" s="28"/>
      <c r="N1240" s="28"/>
      <c r="O1240" s="28"/>
      <c r="P1240" s="28"/>
      <c r="Q1240" s="28"/>
      <c r="R1240" s="28"/>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c r="DN1240" s="28"/>
      <c r="DO1240" s="28"/>
      <c r="DP1240" s="28"/>
      <c r="DQ1240" s="28"/>
      <c r="DR1240" s="28"/>
      <c r="DS1240" s="28"/>
      <c r="DT1240" s="28"/>
      <c r="DU1240" s="28"/>
      <c r="DV1240" s="28"/>
      <c r="DW1240" s="28"/>
      <c r="DX1240" s="28"/>
      <c r="DY1240" s="28"/>
      <c r="DZ1240" s="28"/>
      <c r="EA1240" s="28"/>
      <c r="EB1240" s="28"/>
      <c r="EC1240" s="28"/>
      <c r="ED1240" s="28"/>
      <c r="EE1240" s="28"/>
      <c r="EF1240" s="28"/>
      <c r="EG1240" s="28"/>
      <c r="EH1240" s="28"/>
      <c r="EI1240" s="28"/>
      <c r="EJ1240" s="28"/>
      <c r="EK1240" s="28"/>
      <c r="EL1240" s="28"/>
      <c r="EM1240" s="28"/>
      <c r="EN1240" s="28"/>
      <c r="EO1240" s="28"/>
      <c r="EP1240" s="28"/>
      <c r="EQ1240" s="28"/>
      <c r="ER1240" s="28"/>
      <c r="ES1240" s="28"/>
      <c r="ET1240" s="28"/>
      <c r="EU1240" s="28"/>
      <c r="EV1240" s="28"/>
      <c r="EW1240" s="28"/>
      <c r="EX1240" s="28"/>
      <c r="EY1240" s="28"/>
      <c r="EZ1240" s="28"/>
      <c r="FA1240" s="28"/>
      <c r="FB1240" s="28"/>
      <c r="FC1240" s="28"/>
      <c r="FD1240" s="28"/>
      <c r="FE1240" s="28"/>
      <c r="FF1240" s="28"/>
      <c r="FG1240" s="28"/>
      <c r="FH1240" s="28"/>
      <c r="FI1240" s="28"/>
      <c r="FJ1240" s="28"/>
      <c r="FK1240" s="28"/>
      <c r="FL1240" s="28"/>
      <c r="FM1240" s="28"/>
      <c r="FN1240" s="28"/>
      <c r="FO1240" s="28"/>
      <c r="FP1240" s="28"/>
      <c r="FQ1240" s="28"/>
      <c r="FR1240" s="28"/>
      <c r="FS1240" s="28"/>
      <c r="FT1240" s="28"/>
      <c r="FU1240" s="28"/>
      <c r="FV1240" s="28"/>
      <c r="FW1240" s="28"/>
      <c r="FX1240" s="28"/>
      <c r="FY1240" s="28"/>
      <c r="FZ1240" s="28"/>
      <c r="GA1240" s="28"/>
      <c r="GB1240" s="28"/>
      <c r="GC1240" s="28"/>
      <c r="GD1240" s="28"/>
      <c r="GE1240" s="28"/>
      <c r="GF1240" s="28"/>
      <c r="GG1240" s="28"/>
      <c r="GH1240" s="28"/>
      <c r="GI1240" s="28"/>
      <c r="GJ1240" s="28"/>
      <c r="GK1240" s="28"/>
      <c r="GL1240" s="28"/>
      <c r="GM1240" s="28"/>
      <c r="GN1240" s="28"/>
      <c r="GO1240" s="28"/>
      <c r="GP1240" s="28"/>
      <c r="GQ1240" s="28"/>
      <c r="GR1240" s="28"/>
      <c r="GS1240" s="28"/>
      <c r="GT1240" s="28"/>
      <c r="GU1240" s="28"/>
      <c r="GV1240" s="28"/>
      <c r="GW1240" s="28"/>
      <c r="GX1240" s="28"/>
      <c r="GY1240" s="28"/>
      <c r="GZ1240" s="28"/>
      <c r="HA1240" s="28"/>
      <c r="HB1240" s="28"/>
      <c r="HC1240" s="28"/>
      <c r="HD1240" s="28"/>
      <c r="HE1240" s="28"/>
      <c r="HF1240" s="28"/>
      <c r="HG1240" s="28"/>
      <c r="HH1240" s="28"/>
      <c r="HI1240" s="28"/>
      <c r="HJ1240" s="28"/>
      <c r="HK1240" s="28"/>
      <c r="HL1240" s="28"/>
      <c r="HM1240" s="28"/>
      <c r="HN1240" s="28"/>
      <c r="HO1240" s="28"/>
      <c r="HP1240" s="28"/>
      <c r="HQ1240" s="28"/>
      <c r="HR1240" s="28"/>
      <c r="HS1240" s="28"/>
      <c r="HT1240" s="28"/>
      <c r="HU1240" s="28"/>
      <c r="HV1240" s="28"/>
      <c r="HW1240" s="28"/>
      <c r="HX1240" s="28"/>
      <c r="HY1240" s="28"/>
      <c r="HZ1240" s="28"/>
      <c r="IA1240" s="28"/>
      <c r="IB1240" s="28"/>
      <c r="IC1240" s="28"/>
      <c r="ID1240" s="28"/>
      <c r="IE1240" s="28"/>
      <c r="IF1240" s="28"/>
      <c r="IG1240" s="28"/>
      <c r="IH1240" s="28"/>
      <c r="II1240" s="28"/>
      <c r="IJ1240" s="28"/>
      <c r="IK1240" s="28"/>
      <c r="IL1240" s="28"/>
      <c r="IM1240" s="28"/>
      <c r="IN1240" s="28"/>
      <c r="IO1240" s="28"/>
      <c r="IP1240" s="28"/>
      <c r="IQ1240" s="28"/>
      <c r="IR1240" s="28"/>
    </row>
    <row r="1241" spans="2:252" x14ac:dyDescent="0.25">
      <c r="B1241" s="28"/>
      <c r="C1241" s="28"/>
      <c r="D1241" s="28"/>
      <c r="E1241" s="28"/>
      <c r="F1241" s="28"/>
      <c r="G1241" s="28"/>
      <c r="H1241" s="28"/>
      <c r="K1241" s="28"/>
      <c r="L1241" s="28"/>
      <c r="M1241" s="28"/>
      <c r="N1241" s="28"/>
      <c r="O1241" s="28"/>
      <c r="P1241" s="28"/>
      <c r="Q1241" s="28"/>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c r="DN1241" s="28"/>
      <c r="DO1241" s="28"/>
      <c r="DP1241" s="28"/>
      <c r="DQ1241" s="28"/>
      <c r="DR1241" s="28"/>
      <c r="DS1241" s="28"/>
      <c r="DT1241" s="28"/>
      <c r="DU1241" s="28"/>
      <c r="DV1241" s="28"/>
      <c r="DW1241" s="28"/>
      <c r="DX1241" s="28"/>
      <c r="DY1241" s="28"/>
      <c r="DZ1241" s="28"/>
      <c r="EA1241" s="28"/>
      <c r="EB1241" s="28"/>
      <c r="EC1241" s="28"/>
      <c r="ED1241" s="28"/>
      <c r="EE1241" s="28"/>
      <c r="EF1241" s="28"/>
      <c r="EG1241" s="28"/>
      <c r="EH1241" s="28"/>
      <c r="EI1241" s="28"/>
      <c r="EJ1241" s="28"/>
      <c r="EK1241" s="28"/>
      <c r="EL1241" s="28"/>
      <c r="EM1241" s="28"/>
      <c r="EN1241" s="28"/>
      <c r="EO1241" s="28"/>
      <c r="EP1241" s="28"/>
      <c r="EQ1241" s="28"/>
      <c r="ER1241" s="28"/>
      <c r="ES1241" s="28"/>
      <c r="ET1241" s="28"/>
      <c r="EU1241" s="28"/>
      <c r="EV1241" s="28"/>
      <c r="EW1241" s="28"/>
      <c r="EX1241" s="28"/>
      <c r="EY1241" s="28"/>
      <c r="EZ1241" s="28"/>
      <c r="FA1241" s="28"/>
      <c r="FB1241" s="28"/>
      <c r="FC1241" s="28"/>
      <c r="FD1241" s="28"/>
      <c r="FE1241" s="28"/>
      <c r="FF1241" s="28"/>
      <c r="FG1241" s="28"/>
      <c r="FH1241" s="28"/>
      <c r="FI1241" s="28"/>
      <c r="FJ1241" s="28"/>
      <c r="FK1241" s="28"/>
      <c r="FL1241" s="28"/>
      <c r="FM1241" s="28"/>
      <c r="FN1241" s="28"/>
      <c r="FO1241" s="28"/>
      <c r="FP1241" s="28"/>
      <c r="FQ1241" s="28"/>
      <c r="FR1241" s="28"/>
      <c r="FS1241" s="28"/>
      <c r="FT1241" s="28"/>
      <c r="FU1241" s="28"/>
      <c r="FV1241" s="28"/>
      <c r="FW1241" s="28"/>
      <c r="FX1241" s="28"/>
      <c r="FY1241" s="28"/>
      <c r="FZ1241" s="28"/>
      <c r="GA1241" s="28"/>
      <c r="GB1241" s="28"/>
      <c r="GC1241" s="28"/>
      <c r="GD1241" s="28"/>
      <c r="GE1241" s="28"/>
      <c r="GF1241" s="28"/>
      <c r="GG1241" s="28"/>
      <c r="GH1241" s="28"/>
      <c r="GI1241" s="28"/>
      <c r="GJ1241" s="28"/>
      <c r="GK1241" s="28"/>
      <c r="GL1241" s="28"/>
      <c r="GM1241" s="28"/>
      <c r="GN1241" s="28"/>
      <c r="GO1241" s="28"/>
      <c r="GP1241" s="28"/>
      <c r="GQ1241" s="28"/>
      <c r="GR1241" s="28"/>
      <c r="GS1241" s="28"/>
      <c r="GT1241" s="28"/>
      <c r="GU1241" s="28"/>
      <c r="GV1241" s="28"/>
      <c r="GW1241" s="28"/>
      <c r="GX1241" s="28"/>
      <c r="GY1241" s="28"/>
      <c r="GZ1241" s="28"/>
      <c r="HA1241" s="28"/>
      <c r="HB1241" s="28"/>
      <c r="HC1241" s="28"/>
      <c r="HD1241" s="28"/>
      <c r="HE1241" s="28"/>
      <c r="HF1241" s="28"/>
      <c r="HG1241" s="28"/>
      <c r="HH1241" s="28"/>
      <c r="HI1241" s="28"/>
      <c r="HJ1241" s="28"/>
      <c r="HK1241" s="28"/>
      <c r="HL1241" s="28"/>
      <c r="HM1241" s="28"/>
      <c r="HN1241" s="28"/>
      <c r="HO1241" s="28"/>
      <c r="HP1241" s="28"/>
      <c r="HQ1241" s="28"/>
      <c r="HR1241" s="28"/>
      <c r="HS1241" s="28"/>
      <c r="HT1241" s="28"/>
      <c r="HU1241" s="28"/>
      <c r="HV1241" s="28"/>
      <c r="HW1241" s="28"/>
      <c r="HX1241" s="28"/>
      <c r="HY1241" s="28"/>
      <c r="HZ1241" s="28"/>
      <c r="IA1241" s="28"/>
      <c r="IB1241" s="28"/>
      <c r="IC1241" s="28"/>
      <c r="ID1241" s="28"/>
      <c r="IE1241" s="28"/>
      <c r="IF1241" s="28"/>
      <c r="IG1241" s="28"/>
      <c r="IH1241" s="28"/>
      <c r="II1241" s="28"/>
      <c r="IJ1241" s="28"/>
      <c r="IK1241" s="28"/>
      <c r="IL1241" s="28"/>
      <c r="IM1241" s="28"/>
      <c r="IN1241" s="28"/>
      <c r="IO1241" s="28"/>
      <c r="IP1241" s="28"/>
      <c r="IQ1241" s="28"/>
      <c r="IR1241" s="28"/>
    </row>
    <row r="1242" spans="2:252" x14ac:dyDescent="0.25">
      <c r="B1242" s="28"/>
      <c r="C1242" s="28"/>
      <c r="D1242" s="28"/>
      <c r="E1242" s="28"/>
      <c r="F1242" s="28"/>
      <c r="G1242" s="28"/>
      <c r="H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c r="DN1242" s="28"/>
      <c r="DO1242" s="28"/>
      <c r="DP1242" s="28"/>
      <c r="DQ1242" s="28"/>
      <c r="DR1242" s="28"/>
      <c r="DS1242" s="28"/>
      <c r="DT1242" s="28"/>
      <c r="DU1242" s="28"/>
      <c r="DV1242" s="28"/>
      <c r="DW1242" s="28"/>
      <c r="DX1242" s="28"/>
      <c r="DY1242" s="28"/>
      <c r="DZ1242" s="28"/>
      <c r="EA1242" s="28"/>
      <c r="EB1242" s="28"/>
      <c r="EC1242" s="28"/>
      <c r="ED1242" s="28"/>
      <c r="EE1242" s="28"/>
      <c r="EF1242" s="28"/>
      <c r="EG1242" s="28"/>
      <c r="EH1242" s="28"/>
      <c r="EI1242" s="28"/>
      <c r="EJ1242" s="28"/>
      <c r="EK1242" s="28"/>
      <c r="EL1242" s="28"/>
      <c r="EM1242" s="28"/>
      <c r="EN1242" s="28"/>
      <c r="EO1242" s="28"/>
      <c r="EP1242" s="28"/>
      <c r="EQ1242" s="28"/>
      <c r="ER1242" s="28"/>
      <c r="ES1242" s="28"/>
      <c r="ET1242" s="28"/>
      <c r="EU1242" s="28"/>
      <c r="EV1242" s="28"/>
      <c r="EW1242" s="28"/>
      <c r="EX1242" s="28"/>
      <c r="EY1242" s="28"/>
      <c r="EZ1242" s="28"/>
      <c r="FA1242" s="28"/>
      <c r="FB1242" s="28"/>
      <c r="FC1242" s="28"/>
      <c r="FD1242" s="28"/>
      <c r="FE1242" s="28"/>
      <c r="FF1242" s="28"/>
      <c r="FG1242" s="28"/>
      <c r="FH1242" s="28"/>
      <c r="FI1242" s="28"/>
      <c r="FJ1242" s="28"/>
      <c r="FK1242" s="28"/>
      <c r="FL1242" s="28"/>
      <c r="FM1242" s="28"/>
      <c r="FN1242" s="28"/>
      <c r="FO1242" s="28"/>
      <c r="FP1242" s="28"/>
      <c r="FQ1242" s="28"/>
      <c r="FR1242" s="28"/>
      <c r="FS1242" s="28"/>
      <c r="FT1242" s="28"/>
      <c r="FU1242" s="28"/>
      <c r="FV1242" s="28"/>
      <c r="FW1242" s="28"/>
      <c r="FX1242" s="28"/>
      <c r="FY1242" s="28"/>
      <c r="FZ1242" s="28"/>
      <c r="GA1242" s="28"/>
      <c r="GB1242" s="28"/>
      <c r="GC1242" s="28"/>
      <c r="GD1242" s="28"/>
      <c r="GE1242" s="28"/>
      <c r="GF1242" s="28"/>
      <c r="GG1242" s="28"/>
      <c r="GH1242" s="28"/>
      <c r="GI1242" s="28"/>
      <c r="GJ1242" s="28"/>
      <c r="GK1242" s="28"/>
      <c r="GL1242" s="28"/>
      <c r="GM1242" s="28"/>
      <c r="GN1242" s="28"/>
      <c r="GO1242" s="28"/>
      <c r="GP1242" s="28"/>
      <c r="GQ1242" s="28"/>
      <c r="GR1242" s="28"/>
      <c r="GS1242" s="28"/>
      <c r="GT1242" s="28"/>
      <c r="GU1242" s="28"/>
      <c r="GV1242" s="28"/>
      <c r="GW1242" s="28"/>
      <c r="GX1242" s="28"/>
      <c r="GY1242" s="28"/>
      <c r="GZ1242" s="28"/>
      <c r="HA1242" s="28"/>
      <c r="HB1242" s="28"/>
      <c r="HC1242" s="28"/>
      <c r="HD1242" s="28"/>
      <c r="HE1242" s="28"/>
      <c r="HF1242" s="28"/>
      <c r="HG1242" s="28"/>
      <c r="HH1242" s="28"/>
      <c r="HI1242" s="28"/>
      <c r="HJ1242" s="28"/>
      <c r="HK1242" s="28"/>
      <c r="HL1242" s="28"/>
      <c r="HM1242" s="28"/>
      <c r="HN1242" s="28"/>
      <c r="HO1242" s="28"/>
      <c r="HP1242" s="28"/>
      <c r="HQ1242" s="28"/>
      <c r="HR1242" s="28"/>
      <c r="HS1242" s="28"/>
      <c r="HT1242" s="28"/>
      <c r="HU1242" s="28"/>
      <c r="HV1242" s="28"/>
      <c r="HW1242" s="28"/>
      <c r="HX1242" s="28"/>
      <c r="HY1242" s="28"/>
      <c r="HZ1242" s="28"/>
      <c r="IA1242" s="28"/>
      <c r="IB1242" s="28"/>
      <c r="IC1242" s="28"/>
      <c r="ID1242" s="28"/>
      <c r="IE1242" s="28"/>
      <c r="IF1242" s="28"/>
      <c r="IG1242" s="28"/>
      <c r="IH1242" s="28"/>
      <c r="II1242" s="28"/>
      <c r="IJ1242" s="28"/>
      <c r="IK1242" s="28"/>
      <c r="IL1242" s="28"/>
      <c r="IM1242" s="28"/>
      <c r="IN1242" s="28"/>
      <c r="IO1242" s="28"/>
      <c r="IP1242" s="28"/>
      <c r="IQ1242" s="28"/>
      <c r="IR1242" s="28"/>
    </row>
    <row r="1243" spans="2:252" x14ac:dyDescent="0.25">
      <c r="B1243" s="28"/>
      <c r="C1243" s="28"/>
      <c r="D1243" s="28"/>
      <c r="E1243" s="28"/>
      <c r="F1243" s="28"/>
      <c r="G1243" s="28"/>
      <c r="H1243" s="28"/>
      <c r="K1243" s="28"/>
      <c r="L1243" s="28"/>
      <c r="M1243" s="28"/>
      <c r="N1243" s="28"/>
      <c r="O1243" s="28"/>
      <c r="P1243" s="28"/>
      <c r="Q1243" s="28"/>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c r="DN1243" s="28"/>
      <c r="DO1243" s="28"/>
      <c r="DP1243" s="28"/>
      <c r="DQ1243" s="28"/>
      <c r="DR1243" s="28"/>
      <c r="DS1243" s="28"/>
      <c r="DT1243" s="28"/>
      <c r="DU1243" s="28"/>
      <c r="DV1243" s="28"/>
      <c r="DW1243" s="28"/>
      <c r="DX1243" s="28"/>
      <c r="DY1243" s="28"/>
      <c r="DZ1243" s="28"/>
      <c r="EA1243" s="28"/>
      <c r="EB1243" s="28"/>
      <c r="EC1243" s="28"/>
      <c r="ED1243" s="28"/>
      <c r="EE1243" s="28"/>
      <c r="EF1243" s="28"/>
      <c r="EG1243" s="28"/>
      <c r="EH1243" s="28"/>
      <c r="EI1243" s="28"/>
      <c r="EJ1243" s="28"/>
      <c r="EK1243" s="28"/>
      <c r="EL1243" s="28"/>
      <c r="EM1243" s="28"/>
      <c r="EN1243" s="28"/>
      <c r="EO1243" s="28"/>
      <c r="EP1243" s="28"/>
      <c r="EQ1243" s="28"/>
      <c r="ER1243" s="28"/>
      <c r="ES1243" s="28"/>
      <c r="ET1243" s="28"/>
      <c r="EU1243" s="28"/>
      <c r="EV1243" s="28"/>
      <c r="EW1243" s="28"/>
      <c r="EX1243" s="28"/>
      <c r="EY1243" s="28"/>
      <c r="EZ1243" s="28"/>
      <c r="FA1243" s="28"/>
      <c r="FB1243" s="28"/>
      <c r="FC1243" s="28"/>
      <c r="FD1243" s="28"/>
      <c r="FE1243" s="28"/>
      <c r="FF1243" s="28"/>
      <c r="FG1243" s="28"/>
      <c r="FH1243" s="28"/>
      <c r="FI1243" s="28"/>
      <c r="FJ1243" s="28"/>
      <c r="FK1243" s="28"/>
      <c r="FL1243" s="28"/>
      <c r="FM1243" s="28"/>
      <c r="FN1243" s="28"/>
      <c r="FO1243" s="28"/>
      <c r="FP1243" s="28"/>
      <c r="FQ1243" s="28"/>
      <c r="FR1243" s="28"/>
      <c r="FS1243" s="28"/>
      <c r="FT1243" s="28"/>
      <c r="FU1243" s="28"/>
      <c r="FV1243" s="28"/>
      <c r="FW1243" s="28"/>
      <c r="FX1243" s="28"/>
      <c r="FY1243" s="28"/>
      <c r="FZ1243" s="28"/>
      <c r="GA1243" s="28"/>
      <c r="GB1243" s="28"/>
      <c r="GC1243" s="28"/>
      <c r="GD1243" s="28"/>
      <c r="GE1243" s="28"/>
      <c r="GF1243" s="28"/>
      <c r="GG1243" s="28"/>
      <c r="GH1243" s="28"/>
      <c r="GI1243" s="28"/>
      <c r="GJ1243" s="28"/>
      <c r="GK1243" s="28"/>
      <c r="GL1243" s="28"/>
      <c r="GM1243" s="28"/>
      <c r="GN1243" s="28"/>
      <c r="GO1243" s="28"/>
      <c r="GP1243" s="28"/>
      <c r="GQ1243" s="28"/>
      <c r="GR1243" s="28"/>
      <c r="GS1243" s="28"/>
      <c r="GT1243" s="28"/>
      <c r="GU1243" s="28"/>
      <c r="GV1243" s="28"/>
      <c r="GW1243" s="28"/>
      <c r="GX1243" s="28"/>
      <c r="GY1243" s="28"/>
      <c r="GZ1243" s="28"/>
      <c r="HA1243" s="28"/>
      <c r="HB1243" s="28"/>
      <c r="HC1243" s="28"/>
      <c r="HD1243" s="28"/>
      <c r="HE1243" s="28"/>
      <c r="HF1243" s="28"/>
      <c r="HG1243" s="28"/>
      <c r="HH1243" s="28"/>
      <c r="HI1243" s="28"/>
      <c r="HJ1243" s="28"/>
      <c r="HK1243" s="28"/>
      <c r="HL1243" s="28"/>
      <c r="HM1243" s="28"/>
      <c r="HN1243" s="28"/>
      <c r="HO1243" s="28"/>
      <c r="HP1243" s="28"/>
      <c r="HQ1243" s="28"/>
      <c r="HR1243" s="28"/>
      <c r="HS1243" s="28"/>
      <c r="HT1243" s="28"/>
      <c r="HU1243" s="28"/>
      <c r="HV1243" s="28"/>
      <c r="HW1243" s="28"/>
      <c r="HX1243" s="28"/>
      <c r="HY1243" s="28"/>
      <c r="HZ1243" s="28"/>
      <c r="IA1243" s="28"/>
      <c r="IB1243" s="28"/>
      <c r="IC1243" s="28"/>
      <c r="ID1243" s="28"/>
      <c r="IE1243" s="28"/>
      <c r="IF1243" s="28"/>
      <c r="IG1243" s="28"/>
      <c r="IH1243" s="28"/>
      <c r="II1243" s="28"/>
      <c r="IJ1243" s="28"/>
      <c r="IK1243" s="28"/>
      <c r="IL1243" s="28"/>
      <c r="IM1243" s="28"/>
      <c r="IN1243" s="28"/>
      <c r="IO1243" s="28"/>
      <c r="IP1243" s="28"/>
      <c r="IQ1243" s="28"/>
      <c r="IR1243" s="28"/>
    </row>
    <row r="1244" spans="2:252" x14ac:dyDescent="0.25">
      <c r="B1244" s="28"/>
      <c r="C1244" s="28"/>
      <c r="D1244" s="28"/>
      <c r="E1244" s="28"/>
      <c r="F1244" s="28"/>
      <c r="G1244" s="28"/>
      <c r="H1244" s="28"/>
      <c r="K1244" s="28"/>
      <c r="L1244" s="28"/>
      <c r="M1244" s="28"/>
      <c r="N1244" s="28"/>
      <c r="O1244" s="28"/>
      <c r="P1244" s="28"/>
      <c r="Q1244" s="28"/>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c r="DN1244" s="28"/>
      <c r="DO1244" s="28"/>
      <c r="DP1244" s="28"/>
      <c r="DQ1244" s="28"/>
      <c r="DR1244" s="28"/>
      <c r="DS1244" s="28"/>
      <c r="DT1244" s="28"/>
      <c r="DU1244" s="28"/>
      <c r="DV1244" s="28"/>
      <c r="DW1244" s="28"/>
      <c r="DX1244" s="28"/>
      <c r="DY1244" s="28"/>
      <c r="DZ1244" s="28"/>
      <c r="EA1244" s="28"/>
      <c r="EB1244" s="28"/>
      <c r="EC1244" s="28"/>
      <c r="ED1244" s="28"/>
      <c r="EE1244" s="28"/>
      <c r="EF1244" s="28"/>
      <c r="EG1244" s="28"/>
      <c r="EH1244" s="28"/>
      <c r="EI1244" s="28"/>
      <c r="EJ1244" s="28"/>
      <c r="EK1244" s="28"/>
      <c r="EL1244" s="28"/>
      <c r="EM1244" s="28"/>
      <c r="EN1244" s="28"/>
      <c r="EO1244" s="28"/>
      <c r="EP1244" s="28"/>
      <c r="EQ1244" s="28"/>
      <c r="ER1244" s="28"/>
      <c r="ES1244" s="28"/>
      <c r="ET1244" s="28"/>
      <c r="EU1244" s="28"/>
      <c r="EV1244" s="28"/>
      <c r="EW1244" s="28"/>
      <c r="EX1244" s="28"/>
      <c r="EY1244" s="28"/>
      <c r="EZ1244" s="28"/>
      <c r="FA1244" s="28"/>
      <c r="FB1244" s="28"/>
      <c r="FC1244" s="28"/>
      <c r="FD1244" s="28"/>
      <c r="FE1244" s="28"/>
      <c r="FF1244" s="28"/>
      <c r="FG1244" s="28"/>
      <c r="FH1244" s="28"/>
      <c r="FI1244" s="28"/>
      <c r="FJ1244" s="28"/>
      <c r="FK1244" s="28"/>
      <c r="FL1244" s="28"/>
      <c r="FM1244" s="28"/>
      <c r="FN1244" s="28"/>
      <c r="FO1244" s="28"/>
      <c r="FP1244" s="28"/>
      <c r="FQ1244" s="28"/>
      <c r="FR1244" s="28"/>
      <c r="FS1244" s="28"/>
      <c r="FT1244" s="28"/>
      <c r="FU1244" s="28"/>
      <c r="FV1244" s="28"/>
      <c r="FW1244" s="28"/>
      <c r="FX1244" s="28"/>
      <c r="FY1244" s="28"/>
      <c r="FZ1244" s="28"/>
      <c r="GA1244" s="28"/>
      <c r="GB1244" s="28"/>
      <c r="GC1244" s="28"/>
      <c r="GD1244" s="28"/>
      <c r="GE1244" s="28"/>
      <c r="GF1244" s="28"/>
      <c r="GG1244" s="28"/>
      <c r="GH1244" s="28"/>
      <c r="GI1244" s="28"/>
      <c r="GJ1244" s="28"/>
      <c r="GK1244" s="28"/>
      <c r="GL1244" s="28"/>
      <c r="GM1244" s="28"/>
      <c r="GN1244" s="28"/>
      <c r="GO1244" s="28"/>
      <c r="GP1244" s="28"/>
      <c r="GQ1244" s="28"/>
      <c r="GR1244" s="28"/>
      <c r="GS1244" s="28"/>
      <c r="GT1244" s="28"/>
      <c r="GU1244" s="28"/>
      <c r="GV1244" s="28"/>
      <c r="GW1244" s="28"/>
      <c r="GX1244" s="28"/>
      <c r="GY1244" s="28"/>
      <c r="GZ1244" s="28"/>
      <c r="HA1244" s="28"/>
      <c r="HB1244" s="28"/>
      <c r="HC1244" s="28"/>
      <c r="HD1244" s="28"/>
      <c r="HE1244" s="28"/>
      <c r="HF1244" s="28"/>
      <c r="HG1244" s="28"/>
      <c r="HH1244" s="28"/>
      <c r="HI1244" s="28"/>
      <c r="HJ1244" s="28"/>
      <c r="HK1244" s="28"/>
      <c r="HL1244" s="28"/>
      <c r="HM1244" s="28"/>
      <c r="HN1244" s="28"/>
      <c r="HO1244" s="28"/>
      <c r="HP1244" s="28"/>
      <c r="HQ1244" s="28"/>
      <c r="HR1244" s="28"/>
      <c r="HS1244" s="28"/>
      <c r="HT1244" s="28"/>
      <c r="HU1244" s="28"/>
      <c r="HV1244" s="28"/>
      <c r="HW1244" s="28"/>
      <c r="HX1244" s="28"/>
      <c r="HY1244" s="28"/>
      <c r="HZ1244" s="28"/>
      <c r="IA1244" s="28"/>
      <c r="IB1244" s="28"/>
      <c r="IC1244" s="28"/>
      <c r="ID1244" s="28"/>
      <c r="IE1244" s="28"/>
      <c r="IF1244" s="28"/>
      <c r="IG1244" s="28"/>
      <c r="IH1244" s="28"/>
      <c r="II1244" s="28"/>
      <c r="IJ1244" s="28"/>
      <c r="IK1244" s="28"/>
      <c r="IL1244" s="28"/>
      <c r="IM1244" s="28"/>
      <c r="IN1244" s="28"/>
      <c r="IO1244" s="28"/>
      <c r="IP1244" s="28"/>
      <c r="IQ1244" s="28"/>
      <c r="IR1244" s="28"/>
    </row>
    <row r="1245" spans="2:252" x14ac:dyDescent="0.25">
      <c r="B1245" s="28"/>
      <c r="C1245" s="28"/>
      <c r="D1245" s="28"/>
      <c r="E1245" s="28"/>
      <c r="F1245" s="28"/>
      <c r="G1245" s="28"/>
      <c r="H1245" s="28"/>
      <c r="K1245" s="28"/>
      <c r="L1245" s="28"/>
      <c r="M1245" s="28"/>
      <c r="N1245" s="28"/>
      <c r="O1245" s="28"/>
      <c r="P1245" s="28"/>
      <c r="Q1245" s="28"/>
      <c r="R1245" s="28"/>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c r="DN1245" s="28"/>
      <c r="DO1245" s="28"/>
      <c r="DP1245" s="28"/>
      <c r="DQ1245" s="28"/>
      <c r="DR1245" s="28"/>
      <c r="DS1245" s="28"/>
      <c r="DT1245" s="28"/>
      <c r="DU1245" s="28"/>
      <c r="DV1245" s="28"/>
      <c r="DW1245" s="28"/>
      <c r="DX1245" s="28"/>
      <c r="DY1245" s="28"/>
      <c r="DZ1245" s="28"/>
      <c r="EA1245" s="28"/>
      <c r="EB1245" s="28"/>
      <c r="EC1245" s="28"/>
      <c r="ED1245" s="28"/>
      <c r="EE1245" s="28"/>
      <c r="EF1245" s="28"/>
      <c r="EG1245" s="28"/>
      <c r="EH1245" s="28"/>
      <c r="EI1245" s="28"/>
      <c r="EJ1245" s="28"/>
      <c r="EK1245" s="28"/>
      <c r="EL1245" s="28"/>
      <c r="EM1245" s="28"/>
      <c r="EN1245" s="28"/>
      <c r="EO1245" s="28"/>
      <c r="EP1245" s="28"/>
      <c r="EQ1245" s="28"/>
      <c r="ER1245" s="28"/>
      <c r="ES1245" s="28"/>
      <c r="ET1245" s="28"/>
      <c r="EU1245" s="28"/>
      <c r="EV1245" s="28"/>
      <c r="EW1245" s="28"/>
      <c r="EX1245" s="28"/>
      <c r="EY1245" s="28"/>
      <c r="EZ1245" s="28"/>
      <c r="FA1245" s="28"/>
      <c r="FB1245" s="28"/>
      <c r="FC1245" s="28"/>
      <c r="FD1245" s="28"/>
      <c r="FE1245" s="28"/>
      <c r="FF1245" s="28"/>
      <c r="FG1245" s="28"/>
      <c r="FH1245" s="28"/>
      <c r="FI1245" s="28"/>
      <c r="FJ1245" s="28"/>
      <c r="FK1245" s="28"/>
      <c r="FL1245" s="28"/>
      <c r="FM1245" s="28"/>
      <c r="FN1245" s="28"/>
      <c r="FO1245" s="28"/>
      <c r="FP1245" s="28"/>
      <c r="FQ1245" s="28"/>
      <c r="FR1245" s="28"/>
      <c r="FS1245" s="28"/>
      <c r="FT1245" s="28"/>
      <c r="FU1245" s="28"/>
      <c r="FV1245" s="28"/>
      <c r="FW1245" s="28"/>
      <c r="FX1245" s="28"/>
      <c r="FY1245" s="28"/>
      <c r="FZ1245" s="28"/>
      <c r="GA1245" s="28"/>
      <c r="GB1245" s="28"/>
      <c r="GC1245" s="28"/>
      <c r="GD1245" s="28"/>
      <c r="GE1245" s="28"/>
      <c r="GF1245" s="28"/>
      <c r="GG1245" s="28"/>
      <c r="GH1245" s="28"/>
      <c r="GI1245" s="28"/>
      <c r="GJ1245" s="28"/>
      <c r="GK1245" s="28"/>
      <c r="GL1245" s="28"/>
      <c r="GM1245" s="28"/>
      <c r="GN1245" s="28"/>
      <c r="GO1245" s="28"/>
      <c r="GP1245" s="28"/>
      <c r="GQ1245" s="28"/>
      <c r="GR1245" s="28"/>
      <c r="GS1245" s="28"/>
      <c r="GT1245" s="28"/>
      <c r="GU1245" s="28"/>
      <c r="GV1245" s="28"/>
      <c r="GW1245" s="28"/>
      <c r="GX1245" s="28"/>
      <c r="GY1245" s="28"/>
      <c r="GZ1245" s="28"/>
      <c r="HA1245" s="28"/>
      <c r="HB1245" s="28"/>
      <c r="HC1245" s="28"/>
      <c r="HD1245" s="28"/>
      <c r="HE1245" s="28"/>
      <c r="HF1245" s="28"/>
      <c r="HG1245" s="28"/>
      <c r="HH1245" s="28"/>
      <c r="HI1245" s="28"/>
      <c r="HJ1245" s="28"/>
      <c r="HK1245" s="28"/>
      <c r="HL1245" s="28"/>
      <c r="HM1245" s="28"/>
      <c r="HN1245" s="28"/>
      <c r="HO1245" s="28"/>
      <c r="HP1245" s="28"/>
      <c r="HQ1245" s="28"/>
      <c r="HR1245" s="28"/>
      <c r="HS1245" s="28"/>
      <c r="HT1245" s="28"/>
      <c r="HU1245" s="28"/>
      <c r="HV1245" s="28"/>
      <c r="HW1245" s="28"/>
      <c r="HX1245" s="28"/>
      <c r="HY1245" s="28"/>
      <c r="HZ1245" s="28"/>
      <c r="IA1245" s="28"/>
      <c r="IB1245" s="28"/>
      <c r="IC1245" s="28"/>
      <c r="ID1245" s="28"/>
      <c r="IE1245" s="28"/>
      <c r="IF1245" s="28"/>
      <c r="IG1245" s="28"/>
      <c r="IH1245" s="28"/>
      <c r="II1245" s="28"/>
      <c r="IJ1245" s="28"/>
      <c r="IK1245" s="28"/>
      <c r="IL1245" s="28"/>
      <c r="IM1245" s="28"/>
      <c r="IN1245" s="28"/>
      <c r="IO1245" s="28"/>
      <c r="IP1245" s="28"/>
      <c r="IQ1245" s="28"/>
      <c r="IR1245" s="28"/>
    </row>
    <row r="1246" spans="2:252" x14ac:dyDescent="0.25">
      <c r="B1246" s="28"/>
      <c r="C1246" s="28"/>
      <c r="D1246" s="28"/>
      <c r="E1246" s="28"/>
      <c r="F1246" s="28"/>
      <c r="G1246" s="28"/>
      <c r="H1246" s="28"/>
      <c r="K1246" s="28"/>
      <c r="L1246" s="28"/>
      <c r="M1246" s="28"/>
      <c r="N1246" s="28"/>
      <c r="O1246" s="28"/>
      <c r="P1246" s="28"/>
      <c r="Q1246" s="28"/>
      <c r="R1246" s="28"/>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c r="DN1246" s="28"/>
      <c r="DO1246" s="28"/>
      <c r="DP1246" s="28"/>
      <c r="DQ1246" s="28"/>
      <c r="DR1246" s="28"/>
      <c r="DS1246" s="28"/>
      <c r="DT1246" s="28"/>
      <c r="DU1246" s="28"/>
      <c r="DV1246" s="28"/>
      <c r="DW1246" s="28"/>
      <c r="DX1246" s="28"/>
      <c r="DY1246" s="28"/>
      <c r="DZ1246" s="28"/>
      <c r="EA1246" s="28"/>
      <c r="EB1246" s="28"/>
      <c r="EC1246" s="28"/>
      <c r="ED1246" s="28"/>
      <c r="EE1246" s="28"/>
      <c r="EF1246" s="28"/>
      <c r="EG1246" s="28"/>
      <c r="EH1246" s="28"/>
      <c r="EI1246" s="28"/>
      <c r="EJ1246" s="28"/>
      <c r="EK1246" s="28"/>
      <c r="EL1246" s="28"/>
      <c r="EM1246" s="28"/>
      <c r="EN1246" s="28"/>
      <c r="EO1246" s="28"/>
      <c r="EP1246" s="28"/>
      <c r="EQ1246" s="28"/>
      <c r="ER1246" s="28"/>
      <c r="ES1246" s="28"/>
      <c r="ET1246" s="28"/>
      <c r="EU1246" s="28"/>
      <c r="EV1246" s="28"/>
      <c r="EW1246" s="28"/>
      <c r="EX1246" s="28"/>
      <c r="EY1246" s="28"/>
      <c r="EZ1246" s="28"/>
      <c r="FA1246" s="28"/>
      <c r="FB1246" s="28"/>
      <c r="FC1246" s="28"/>
      <c r="FD1246" s="28"/>
      <c r="FE1246" s="28"/>
      <c r="FF1246" s="28"/>
      <c r="FG1246" s="28"/>
      <c r="FH1246" s="28"/>
      <c r="FI1246" s="28"/>
      <c r="FJ1246" s="28"/>
      <c r="FK1246" s="28"/>
      <c r="FL1246" s="28"/>
      <c r="FM1246" s="28"/>
      <c r="FN1246" s="28"/>
      <c r="FO1246" s="28"/>
      <c r="FP1246" s="28"/>
      <c r="FQ1246" s="28"/>
      <c r="FR1246" s="28"/>
      <c r="FS1246" s="28"/>
      <c r="FT1246" s="28"/>
      <c r="FU1246" s="28"/>
      <c r="FV1246" s="28"/>
      <c r="FW1246" s="28"/>
      <c r="FX1246" s="28"/>
      <c r="FY1246" s="28"/>
      <c r="FZ1246" s="28"/>
      <c r="GA1246" s="28"/>
      <c r="GB1246" s="28"/>
      <c r="GC1246" s="28"/>
      <c r="GD1246" s="28"/>
      <c r="GE1246" s="28"/>
      <c r="GF1246" s="28"/>
      <c r="GG1246" s="28"/>
      <c r="GH1246" s="28"/>
      <c r="GI1246" s="28"/>
      <c r="GJ1246" s="28"/>
      <c r="GK1246" s="28"/>
      <c r="GL1246" s="28"/>
      <c r="GM1246" s="28"/>
      <c r="GN1246" s="28"/>
      <c r="GO1246" s="28"/>
      <c r="GP1246" s="28"/>
      <c r="GQ1246" s="28"/>
      <c r="GR1246" s="28"/>
      <c r="GS1246" s="28"/>
      <c r="GT1246" s="28"/>
      <c r="GU1246" s="28"/>
      <c r="GV1246" s="28"/>
      <c r="GW1246" s="28"/>
      <c r="GX1246" s="28"/>
      <c r="GY1246" s="28"/>
      <c r="GZ1246" s="28"/>
      <c r="HA1246" s="28"/>
      <c r="HB1246" s="28"/>
      <c r="HC1246" s="28"/>
      <c r="HD1246" s="28"/>
      <c r="HE1246" s="28"/>
      <c r="HF1246" s="28"/>
      <c r="HG1246" s="28"/>
      <c r="HH1246" s="28"/>
      <c r="HI1246" s="28"/>
      <c r="HJ1246" s="28"/>
      <c r="HK1246" s="28"/>
      <c r="HL1246" s="28"/>
      <c r="HM1246" s="28"/>
      <c r="HN1246" s="28"/>
      <c r="HO1246" s="28"/>
      <c r="HP1246" s="28"/>
      <c r="HQ1246" s="28"/>
      <c r="HR1246" s="28"/>
      <c r="HS1246" s="28"/>
      <c r="HT1246" s="28"/>
      <c r="HU1246" s="28"/>
      <c r="HV1246" s="28"/>
      <c r="HW1246" s="28"/>
      <c r="HX1246" s="28"/>
      <c r="HY1246" s="28"/>
      <c r="HZ1246" s="28"/>
      <c r="IA1246" s="28"/>
      <c r="IB1246" s="28"/>
      <c r="IC1246" s="28"/>
      <c r="ID1246" s="28"/>
      <c r="IE1246" s="28"/>
      <c r="IF1246" s="28"/>
      <c r="IG1246" s="28"/>
      <c r="IH1246" s="28"/>
      <c r="II1246" s="28"/>
      <c r="IJ1246" s="28"/>
      <c r="IK1246" s="28"/>
      <c r="IL1246" s="28"/>
      <c r="IM1246" s="28"/>
      <c r="IN1246" s="28"/>
      <c r="IO1246" s="28"/>
      <c r="IP1246" s="28"/>
      <c r="IQ1246" s="28"/>
      <c r="IR1246" s="28"/>
    </row>
    <row r="1247" spans="2:252" x14ac:dyDescent="0.25">
      <c r="B1247" s="28"/>
      <c r="C1247" s="28"/>
      <c r="D1247" s="28"/>
      <c r="E1247" s="28"/>
      <c r="F1247" s="28"/>
      <c r="G1247" s="28"/>
      <c r="H1247" s="28"/>
      <c r="K1247" s="28"/>
      <c r="L1247" s="28"/>
      <c r="M1247" s="28"/>
      <c r="N1247" s="28"/>
      <c r="O1247" s="28"/>
      <c r="P1247" s="28"/>
      <c r="Q1247" s="28"/>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c r="DN1247" s="28"/>
      <c r="DO1247" s="28"/>
      <c r="DP1247" s="28"/>
      <c r="DQ1247" s="28"/>
      <c r="DR1247" s="28"/>
      <c r="DS1247" s="28"/>
      <c r="DT1247" s="28"/>
      <c r="DU1247" s="28"/>
      <c r="DV1247" s="28"/>
      <c r="DW1247" s="28"/>
      <c r="DX1247" s="28"/>
      <c r="DY1247" s="28"/>
      <c r="DZ1247" s="28"/>
      <c r="EA1247" s="28"/>
      <c r="EB1247" s="28"/>
      <c r="EC1247" s="28"/>
      <c r="ED1247" s="28"/>
      <c r="EE1247" s="28"/>
      <c r="EF1247" s="28"/>
      <c r="EG1247" s="28"/>
      <c r="EH1247" s="28"/>
      <c r="EI1247" s="28"/>
      <c r="EJ1247" s="28"/>
      <c r="EK1247" s="28"/>
      <c r="EL1247" s="28"/>
      <c r="EM1247" s="28"/>
      <c r="EN1247" s="28"/>
      <c r="EO1247" s="28"/>
      <c r="EP1247" s="28"/>
      <c r="EQ1247" s="28"/>
      <c r="ER1247" s="28"/>
      <c r="ES1247" s="28"/>
      <c r="ET1247" s="28"/>
      <c r="EU1247" s="28"/>
      <c r="EV1247" s="28"/>
      <c r="EW1247" s="28"/>
      <c r="EX1247" s="28"/>
      <c r="EY1247" s="28"/>
      <c r="EZ1247" s="28"/>
      <c r="FA1247" s="28"/>
      <c r="FB1247" s="28"/>
      <c r="FC1247" s="28"/>
      <c r="FD1247" s="28"/>
      <c r="FE1247" s="28"/>
      <c r="FF1247" s="28"/>
      <c r="FG1247" s="28"/>
      <c r="FH1247" s="28"/>
      <c r="FI1247" s="28"/>
      <c r="FJ1247" s="28"/>
      <c r="FK1247" s="28"/>
      <c r="FL1247" s="28"/>
      <c r="FM1247" s="28"/>
      <c r="FN1247" s="28"/>
      <c r="FO1247" s="28"/>
      <c r="FP1247" s="28"/>
      <c r="FQ1247" s="28"/>
      <c r="FR1247" s="28"/>
      <c r="FS1247" s="28"/>
      <c r="FT1247" s="28"/>
      <c r="FU1247" s="28"/>
      <c r="FV1247" s="28"/>
      <c r="FW1247" s="28"/>
      <c r="FX1247" s="28"/>
      <c r="FY1247" s="28"/>
      <c r="FZ1247" s="28"/>
      <c r="GA1247" s="28"/>
      <c r="GB1247" s="28"/>
      <c r="GC1247" s="28"/>
      <c r="GD1247" s="28"/>
      <c r="GE1247" s="28"/>
      <c r="GF1247" s="28"/>
      <c r="GG1247" s="28"/>
      <c r="GH1247" s="28"/>
      <c r="GI1247" s="28"/>
      <c r="GJ1247" s="28"/>
      <c r="GK1247" s="28"/>
      <c r="GL1247" s="28"/>
      <c r="GM1247" s="28"/>
      <c r="GN1247" s="28"/>
      <c r="GO1247" s="28"/>
      <c r="GP1247" s="28"/>
      <c r="GQ1247" s="28"/>
      <c r="GR1247" s="28"/>
      <c r="GS1247" s="28"/>
      <c r="GT1247" s="28"/>
      <c r="GU1247" s="28"/>
      <c r="GV1247" s="28"/>
      <c r="GW1247" s="28"/>
      <c r="GX1247" s="28"/>
      <c r="GY1247" s="28"/>
      <c r="GZ1247" s="28"/>
      <c r="HA1247" s="28"/>
      <c r="HB1247" s="28"/>
      <c r="HC1247" s="28"/>
      <c r="HD1247" s="28"/>
      <c r="HE1247" s="28"/>
      <c r="HF1247" s="28"/>
      <c r="HG1247" s="28"/>
      <c r="HH1247" s="28"/>
      <c r="HI1247" s="28"/>
      <c r="HJ1247" s="28"/>
      <c r="HK1247" s="28"/>
      <c r="HL1247" s="28"/>
      <c r="HM1247" s="28"/>
      <c r="HN1247" s="28"/>
      <c r="HO1247" s="28"/>
      <c r="HP1247" s="28"/>
      <c r="HQ1247" s="28"/>
      <c r="HR1247" s="28"/>
      <c r="HS1247" s="28"/>
      <c r="HT1247" s="28"/>
      <c r="HU1247" s="28"/>
      <c r="HV1247" s="28"/>
      <c r="HW1247" s="28"/>
      <c r="HX1247" s="28"/>
      <c r="HY1247" s="28"/>
      <c r="HZ1247" s="28"/>
      <c r="IA1247" s="28"/>
      <c r="IB1247" s="28"/>
      <c r="IC1247" s="28"/>
      <c r="ID1247" s="28"/>
      <c r="IE1247" s="28"/>
      <c r="IF1247" s="28"/>
      <c r="IG1247" s="28"/>
      <c r="IH1247" s="28"/>
      <c r="II1247" s="28"/>
      <c r="IJ1247" s="28"/>
      <c r="IK1247" s="28"/>
      <c r="IL1247" s="28"/>
      <c r="IM1247" s="28"/>
      <c r="IN1247" s="28"/>
      <c r="IO1247" s="28"/>
      <c r="IP1247" s="28"/>
      <c r="IQ1247" s="28"/>
      <c r="IR1247" s="28"/>
    </row>
    <row r="1248" spans="2:252" x14ac:dyDescent="0.25">
      <c r="B1248" s="28"/>
      <c r="C1248" s="28"/>
      <c r="D1248" s="28"/>
      <c r="E1248" s="28"/>
      <c r="F1248" s="28"/>
      <c r="G1248" s="28"/>
      <c r="H1248" s="28"/>
      <c r="K1248" s="28"/>
      <c r="L1248" s="28"/>
      <c r="M1248" s="28"/>
      <c r="N1248" s="28"/>
      <c r="O1248" s="28"/>
      <c r="P1248" s="28"/>
      <c r="Q1248" s="28"/>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c r="DN1248" s="28"/>
      <c r="DO1248" s="28"/>
      <c r="DP1248" s="28"/>
      <c r="DQ1248" s="28"/>
      <c r="DR1248" s="28"/>
      <c r="DS1248" s="28"/>
      <c r="DT1248" s="28"/>
      <c r="DU1248" s="28"/>
      <c r="DV1248" s="28"/>
      <c r="DW1248" s="28"/>
      <c r="DX1248" s="28"/>
      <c r="DY1248" s="28"/>
      <c r="DZ1248" s="28"/>
      <c r="EA1248" s="28"/>
      <c r="EB1248" s="28"/>
      <c r="EC1248" s="28"/>
      <c r="ED1248" s="28"/>
      <c r="EE1248" s="28"/>
      <c r="EF1248" s="28"/>
      <c r="EG1248" s="28"/>
      <c r="EH1248" s="28"/>
      <c r="EI1248" s="28"/>
      <c r="EJ1248" s="28"/>
      <c r="EK1248" s="28"/>
      <c r="EL1248" s="28"/>
      <c r="EM1248" s="28"/>
      <c r="EN1248" s="28"/>
      <c r="EO1248" s="28"/>
      <c r="EP1248" s="28"/>
      <c r="EQ1248" s="28"/>
      <c r="ER1248" s="28"/>
      <c r="ES1248" s="28"/>
      <c r="ET1248" s="28"/>
      <c r="EU1248" s="28"/>
      <c r="EV1248" s="28"/>
      <c r="EW1248" s="28"/>
      <c r="EX1248" s="28"/>
      <c r="EY1248" s="28"/>
      <c r="EZ1248" s="28"/>
      <c r="FA1248" s="28"/>
      <c r="FB1248" s="28"/>
      <c r="FC1248" s="28"/>
      <c r="FD1248" s="28"/>
      <c r="FE1248" s="28"/>
      <c r="FF1248" s="28"/>
      <c r="FG1248" s="28"/>
      <c r="FH1248" s="28"/>
      <c r="FI1248" s="28"/>
      <c r="FJ1248" s="28"/>
      <c r="FK1248" s="28"/>
      <c r="FL1248" s="28"/>
      <c r="FM1248" s="28"/>
      <c r="FN1248" s="28"/>
      <c r="FO1248" s="28"/>
      <c r="FP1248" s="28"/>
      <c r="FQ1248" s="28"/>
      <c r="FR1248" s="28"/>
      <c r="FS1248" s="28"/>
      <c r="FT1248" s="28"/>
      <c r="FU1248" s="28"/>
      <c r="FV1248" s="28"/>
      <c r="FW1248" s="28"/>
      <c r="FX1248" s="28"/>
      <c r="FY1248" s="28"/>
      <c r="FZ1248" s="28"/>
      <c r="GA1248" s="28"/>
      <c r="GB1248" s="28"/>
      <c r="GC1248" s="28"/>
      <c r="GD1248" s="28"/>
      <c r="GE1248" s="28"/>
      <c r="GF1248" s="28"/>
      <c r="GG1248" s="28"/>
      <c r="GH1248" s="28"/>
      <c r="GI1248" s="28"/>
      <c r="GJ1248" s="28"/>
      <c r="GK1248" s="28"/>
      <c r="GL1248" s="28"/>
      <c r="GM1248" s="28"/>
      <c r="GN1248" s="28"/>
      <c r="GO1248" s="28"/>
      <c r="GP1248" s="28"/>
      <c r="GQ1248" s="28"/>
      <c r="GR1248" s="28"/>
      <c r="GS1248" s="28"/>
      <c r="GT1248" s="28"/>
      <c r="GU1248" s="28"/>
      <c r="GV1248" s="28"/>
      <c r="GW1248" s="28"/>
      <c r="GX1248" s="28"/>
      <c r="GY1248" s="28"/>
      <c r="GZ1248" s="28"/>
      <c r="HA1248" s="28"/>
      <c r="HB1248" s="28"/>
      <c r="HC1248" s="28"/>
      <c r="HD1248" s="28"/>
      <c r="HE1248" s="28"/>
      <c r="HF1248" s="28"/>
      <c r="HG1248" s="28"/>
      <c r="HH1248" s="28"/>
      <c r="HI1248" s="28"/>
      <c r="HJ1248" s="28"/>
      <c r="HK1248" s="28"/>
      <c r="HL1248" s="28"/>
      <c r="HM1248" s="28"/>
      <c r="HN1248" s="28"/>
      <c r="HO1248" s="28"/>
      <c r="HP1248" s="28"/>
      <c r="HQ1248" s="28"/>
      <c r="HR1248" s="28"/>
      <c r="HS1248" s="28"/>
      <c r="HT1248" s="28"/>
      <c r="HU1248" s="28"/>
      <c r="HV1248" s="28"/>
      <c r="HW1248" s="28"/>
      <c r="HX1248" s="28"/>
      <c r="HY1248" s="28"/>
      <c r="HZ1248" s="28"/>
      <c r="IA1248" s="28"/>
      <c r="IB1248" s="28"/>
      <c r="IC1248" s="28"/>
      <c r="ID1248" s="28"/>
      <c r="IE1248" s="28"/>
      <c r="IF1248" s="28"/>
      <c r="IG1248" s="28"/>
      <c r="IH1248" s="28"/>
      <c r="II1248" s="28"/>
      <c r="IJ1248" s="28"/>
      <c r="IK1248" s="28"/>
      <c r="IL1248" s="28"/>
      <c r="IM1248" s="28"/>
      <c r="IN1248" s="28"/>
      <c r="IO1248" s="28"/>
      <c r="IP1248" s="28"/>
      <c r="IQ1248" s="28"/>
      <c r="IR1248" s="28"/>
    </row>
  </sheetData>
  <dataConsolidate link="1"/>
  <mergeCells count="6">
    <mergeCell ref="B9:F9"/>
    <mergeCell ref="B2:F2"/>
    <mergeCell ref="B3:F3"/>
    <mergeCell ref="B4:F4"/>
    <mergeCell ref="B5:F5"/>
    <mergeCell ref="B6:F6"/>
  </mergeCells>
  <phoneticPr fontId="8"/>
  <hyperlinks>
    <hyperlink ref="B27" location="'AC YR14'!A1" display="YEAR FOURTEEN" xr:uid="{BDD70DF2-497F-4C33-8BBE-E4333BE7B010}"/>
    <hyperlink ref="B26" location="'AC YR13'!A1" display="YEAR THIRTEEN" xr:uid="{F15F3535-F56A-480C-AD0E-5B2E9794D4CE}"/>
    <hyperlink ref="B25" location="'AC YR12'!A1" display="YEAR TWELVE" xr:uid="{A6FD454D-E584-44CC-A0D9-9DE6D8F4FA1A}"/>
    <hyperlink ref="B24" location="'AC YR11'!A1" display="YEAR ELEVEN" xr:uid="{250DD2DF-8747-47A4-9192-85E9A7DFCF64}"/>
    <hyperlink ref="B23" location="'AC YR10'!A1" display="YEAR TEN" xr:uid="{712E1D7D-9F49-4695-B865-449680E81690}"/>
    <hyperlink ref="B22" location="'AC YR 9'!A1" display="YEAR NINE" xr:uid="{C1B820C6-E08E-4AE6-858C-C980E4A42471}"/>
    <hyperlink ref="B21" location="'AC YR 8'!A1" display="YEAR EIGHT" xr:uid="{EF0E26C8-A7A2-41DD-AE63-3B9144902ACB}"/>
    <hyperlink ref="B20" location="'AC YR 7'!A1" display="YEAR SEVEN" xr:uid="{C86839EF-2AD0-48B3-BA26-2EC1A974EFF4}"/>
    <hyperlink ref="B19" location="'AC YR 6'!A1" display="YEAR SIX" xr:uid="{4F18C027-82DE-405E-A1FB-A77A9CF13758}"/>
    <hyperlink ref="B18" location="'AC YR 5'!A1" display="YEAR FIVE" xr:uid="{CF19C8E2-0902-4EC6-A785-4D5EF5A11BE5}"/>
    <hyperlink ref="B17" location="'AC YR 4'!A1" display="YEAR FOUR" xr:uid="{6A823B2F-1A1D-456B-B3D7-8F070DAF1779}"/>
    <hyperlink ref="B16" location="'AC YR 3'!A1" display="YEAR THREE" xr:uid="{E7161AE7-4D06-4774-A093-4CFB642EAB87}"/>
    <hyperlink ref="B15" location="'AC YR 2'!A1" display="YEAR TWO" xr:uid="{6A92DE65-3D21-45C7-A8E9-C589AF6C53F4}"/>
    <hyperlink ref="B14" location="'AC YR 1'!A1" display="YEAR ONE" xr:uid="{722C05CD-4CD9-4B8B-9F32-48145E68F913}"/>
  </hyperlinks>
  <printOptions horizontalCentered="1"/>
  <pageMargins left="0.75" right="0.75" top="1" bottom="1" header="0" footer="0.5"/>
  <pageSetup scale="90" orientation="landscape" r:id="rId1"/>
  <headerFooter alignWithMargins="0">
    <oddFooter>&amp;L&amp;A&amp;C&amp;F&amp;R&amp;D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
  <sheetViews>
    <sheetView workbookViewId="0">
      <selection activeCell="E38" sqref="E38"/>
    </sheetView>
  </sheetViews>
  <sheetFormatPr defaultRowHeight="13.2" x14ac:dyDescent="0.25"/>
  <cols>
    <col min="1" max="1" width="31.44140625" customWidth="1"/>
    <col min="2" max="2" width="6.6640625" customWidth="1"/>
    <col min="4" max="4" width="12.44140625" customWidth="1"/>
  </cols>
  <sheetData>
    <row r="1" spans="1:4" x14ac:dyDescent="0.25">
      <c r="A1" s="298"/>
      <c r="B1" s="299"/>
      <c r="C1" s="300"/>
      <c r="D1" s="301" t="s">
        <v>235</v>
      </c>
    </row>
    <row r="2" spans="1:4" x14ac:dyDescent="0.25">
      <c r="A2" s="277"/>
      <c r="B2" s="302"/>
      <c r="C2" s="303" t="s">
        <v>146</v>
      </c>
      <c r="D2" s="304" t="s">
        <v>55</v>
      </c>
    </row>
    <row r="3" spans="1:4" x14ac:dyDescent="0.25">
      <c r="A3" s="287" t="s">
        <v>150</v>
      </c>
      <c r="B3" s="288" t="s">
        <v>127</v>
      </c>
      <c r="C3" s="289" t="s">
        <v>151</v>
      </c>
      <c r="D3" s="289" t="s">
        <v>152</v>
      </c>
    </row>
    <row r="4" spans="1:4" x14ac:dyDescent="0.25">
      <c r="A4" s="285" t="s">
        <v>155</v>
      </c>
      <c r="B4" s="282" t="s">
        <v>119</v>
      </c>
      <c r="C4" s="281">
        <v>90</v>
      </c>
      <c r="D4" s="283">
        <v>3.9</v>
      </c>
    </row>
    <row r="5" spans="1:4" x14ac:dyDescent="0.25">
      <c r="A5" s="286" t="s">
        <v>156</v>
      </c>
      <c r="B5" s="282" t="s">
        <v>157</v>
      </c>
      <c r="C5" s="284">
        <v>1.8</v>
      </c>
      <c r="D5" s="283">
        <v>96.5</v>
      </c>
    </row>
    <row r="6" spans="1:4" x14ac:dyDescent="0.25">
      <c r="A6" s="286" t="s">
        <v>158</v>
      </c>
      <c r="B6" s="282" t="s">
        <v>119</v>
      </c>
      <c r="C6" s="281">
        <v>65</v>
      </c>
      <c r="D6" s="283">
        <v>3.9</v>
      </c>
    </row>
    <row r="7" spans="1:4" x14ac:dyDescent="0.25">
      <c r="A7" s="286" t="s">
        <v>86</v>
      </c>
      <c r="B7" s="282" t="s">
        <v>119</v>
      </c>
      <c r="C7" s="281">
        <v>60</v>
      </c>
      <c r="D7" s="283">
        <v>4.7</v>
      </c>
    </row>
    <row r="8" spans="1:4" x14ac:dyDescent="0.25">
      <c r="A8" s="286" t="s">
        <v>224</v>
      </c>
      <c r="B8" s="282" t="s">
        <v>57</v>
      </c>
      <c r="C8" s="281">
        <v>2000</v>
      </c>
      <c r="D8" s="283">
        <v>0.25</v>
      </c>
    </row>
    <row r="9" spans="1:4" x14ac:dyDescent="0.25">
      <c r="A9" s="290" t="s">
        <v>142</v>
      </c>
      <c r="B9" s="291" t="s">
        <v>57</v>
      </c>
      <c r="C9" s="292">
        <v>1400</v>
      </c>
      <c r="D9" s="293">
        <v>0.3</v>
      </c>
    </row>
    <row r="10" spans="1:4" x14ac:dyDescent="0.25">
      <c r="A10" s="294" t="s">
        <v>233</v>
      </c>
      <c r="B10" s="295" t="s">
        <v>57</v>
      </c>
      <c r="C10" s="296">
        <v>1800</v>
      </c>
      <c r="D10" s="297">
        <v>0.16</v>
      </c>
    </row>
  </sheetData>
  <hyperlinks>
    <hyperlink ref="A4" location="WW" display="Winter Wheat (WW)" xr:uid="{00000000-0004-0000-0300-000000000000}"/>
    <hyperlink ref="A5" location="SB" display="Spring Barley (SB)" xr:uid="{00000000-0004-0000-0300-000001000000}"/>
    <hyperlink ref="A6" location="SW" display="Soft White Spring Wheat (SWSW)" xr:uid="{00000000-0004-0000-0300-000002000000}"/>
    <hyperlink ref="A7" location="RSW" display="Hard Red Spring Wheat (HRSW)" xr:uid="{00000000-0004-0000-0300-000003000000}"/>
    <hyperlink ref="A9" location="GBudget" display="Garbanzos (G)" xr:uid="{00000000-0004-0000-0300-000004000000}"/>
    <hyperlink ref="A8" location="'Austrian Winter Peas'!A1" display="Austrian Winter Peas (AWP)" xr:uid="{00000000-0004-0000-0300-000005000000}"/>
    <hyperlink ref="A10" location="'Spring Canola'!A1" display="Spring Canola (SC)" xr:uid="{00000000-0004-0000-0300-000006000000}"/>
  </hyperlink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2"/>
  <sheetViews>
    <sheetView workbookViewId="0">
      <selection activeCell="A11" sqref="A11:D11"/>
    </sheetView>
  </sheetViews>
  <sheetFormatPr defaultColWidth="8.88671875" defaultRowHeight="13.2" x14ac:dyDescent="0.25"/>
  <cols>
    <col min="1" max="1" width="32.6640625" style="235" customWidth="1"/>
    <col min="2" max="2" width="8.88671875" style="235"/>
    <col min="3" max="3" width="9" style="235" bestFit="1" customWidth="1"/>
    <col min="4" max="4" width="9.33203125" style="235" bestFit="1" customWidth="1"/>
    <col min="5" max="16384" width="8.88671875" style="235"/>
  </cols>
  <sheetData>
    <row r="1" spans="1:4" x14ac:dyDescent="0.25">
      <c r="A1" s="298"/>
      <c r="B1" s="299"/>
      <c r="C1" s="300"/>
      <c r="D1" s="301" t="s">
        <v>232</v>
      </c>
    </row>
    <row r="2" spans="1:4" x14ac:dyDescent="0.25">
      <c r="A2" s="277"/>
      <c r="B2" s="302"/>
      <c r="C2" s="303" t="s">
        <v>146</v>
      </c>
      <c r="D2" s="304" t="s">
        <v>55</v>
      </c>
    </row>
    <row r="3" spans="1:4" x14ac:dyDescent="0.25">
      <c r="A3" s="287" t="s">
        <v>239</v>
      </c>
      <c r="B3" s="288" t="s">
        <v>127</v>
      </c>
      <c r="C3" s="289" t="s">
        <v>151</v>
      </c>
      <c r="D3" s="289" t="s">
        <v>152</v>
      </c>
    </row>
    <row r="4" spans="1:4" x14ac:dyDescent="0.25">
      <c r="A4" s="305" t="s">
        <v>238</v>
      </c>
      <c r="B4" s="291" t="s">
        <v>119</v>
      </c>
      <c r="C4" s="292">
        <v>90</v>
      </c>
      <c r="D4" s="293">
        <v>5.0599999999999996</v>
      </c>
    </row>
    <row r="5" spans="1:4" x14ac:dyDescent="0.25">
      <c r="A5" s="305" t="s">
        <v>156</v>
      </c>
      <c r="B5" s="291" t="s">
        <v>157</v>
      </c>
      <c r="C5" s="307">
        <v>1.8</v>
      </c>
      <c r="D5" s="293">
        <v>127</v>
      </c>
    </row>
    <row r="6" spans="1:4" x14ac:dyDescent="0.25">
      <c r="A6" s="305" t="s">
        <v>158</v>
      </c>
      <c r="B6" s="291" t="s">
        <v>119</v>
      </c>
      <c r="C6" s="292">
        <v>65</v>
      </c>
      <c r="D6" s="293">
        <v>5.0599999999999996</v>
      </c>
    </row>
    <row r="7" spans="1:4" x14ac:dyDescent="0.25">
      <c r="A7" s="305" t="s">
        <v>86</v>
      </c>
      <c r="B7" s="291" t="s">
        <v>119</v>
      </c>
      <c r="C7" s="292">
        <v>60</v>
      </c>
      <c r="D7" s="293">
        <v>7.67</v>
      </c>
    </row>
    <row r="8" spans="1:4" x14ac:dyDescent="0.25">
      <c r="A8" s="305" t="s">
        <v>224</v>
      </c>
      <c r="B8" s="291" t="s">
        <v>57</v>
      </c>
      <c r="C8" s="292">
        <v>2000</v>
      </c>
      <c r="D8" s="293">
        <v>0.25</v>
      </c>
    </row>
    <row r="9" spans="1:4" x14ac:dyDescent="0.25">
      <c r="A9" s="305" t="s">
        <v>142</v>
      </c>
      <c r="B9" s="291" t="s">
        <v>57</v>
      </c>
      <c r="C9" s="292">
        <v>1400</v>
      </c>
      <c r="D9" s="293">
        <v>0.36</v>
      </c>
    </row>
    <row r="10" spans="1:4" x14ac:dyDescent="0.25">
      <c r="A10" s="306" t="s">
        <v>233</v>
      </c>
      <c r="B10" s="295" t="s">
        <v>57</v>
      </c>
      <c r="C10" s="296">
        <v>1800</v>
      </c>
      <c r="D10" s="297">
        <v>0.17</v>
      </c>
    </row>
    <row r="11" spans="1:4" ht="30.6" customHeight="1" x14ac:dyDescent="0.25">
      <c r="A11" s="461" t="s">
        <v>237</v>
      </c>
      <c r="B11" s="461"/>
      <c r="C11" s="461"/>
      <c r="D11" s="461"/>
    </row>
    <row r="12" spans="1:4" ht="27.6" customHeight="1" x14ac:dyDescent="0.25">
      <c r="A12" s="461" t="s">
        <v>236</v>
      </c>
      <c r="B12" s="461"/>
      <c r="C12" s="461"/>
      <c r="D12" s="461"/>
    </row>
  </sheetData>
  <mergeCells count="2">
    <mergeCell ref="A11:D11"/>
    <mergeCell ref="A12:D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1:L90"/>
  <sheetViews>
    <sheetView zoomScaleNormal="100" workbookViewId="0">
      <selection activeCell="J9" sqref="J9"/>
    </sheetView>
  </sheetViews>
  <sheetFormatPr defaultColWidth="8.6640625" defaultRowHeight="13.2" x14ac:dyDescent="0.25"/>
  <cols>
    <col min="1" max="2" width="3.109375" style="28" customWidth="1"/>
    <col min="3" max="3" width="18" style="100" customWidth="1"/>
    <col min="4" max="5" width="8.6640625" style="99" customWidth="1"/>
    <col min="6" max="6" width="8.6640625" style="100" customWidth="1"/>
    <col min="7" max="7" width="12.44140625" style="100" customWidth="1"/>
    <col min="8" max="11" width="8.6640625" style="100" customWidth="1"/>
    <col min="12" max="12" width="13.5546875" style="100" customWidth="1"/>
    <col min="13" max="16384" width="8.6640625" style="28"/>
  </cols>
  <sheetData>
    <row r="1" spans="2:12" ht="15" customHeight="1" x14ac:dyDescent="0.25">
      <c r="C1" s="28"/>
      <c r="D1" s="124"/>
      <c r="E1" s="124"/>
      <c r="F1" s="28"/>
      <c r="G1" s="28"/>
      <c r="H1" s="28"/>
      <c r="I1" s="28"/>
      <c r="J1" s="28"/>
      <c r="K1" s="28"/>
      <c r="L1" s="28"/>
    </row>
    <row r="2" spans="2:12" ht="18.75" customHeight="1" x14ac:dyDescent="0.3">
      <c r="B2" s="100"/>
      <c r="C2" s="462" t="s">
        <v>143</v>
      </c>
      <c r="D2" s="451"/>
      <c r="E2" s="451"/>
      <c r="F2" s="451"/>
      <c r="G2" s="451"/>
    </row>
    <row r="3" spans="2:12" x14ac:dyDescent="0.25">
      <c r="B3" s="100"/>
      <c r="C3" s="98"/>
    </row>
    <row r="4" spans="2:12" x14ac:dyDescent="0.25">
      <c r="B4" s="100"/>
      <c r="C4" s="98"/>
      <c r="D4" s="101" t="s">
        <v>145</v>
      </c>
    </row>
    <row r="5" spans="2:12" x14ac:dyDescent="0.25">
      <c r="B5" s="100"/>
      <c r="C5" s="98"/>
      <c r="D5" s="101" t="s">
        <v>148</v>
      </c>
    </row>
    <row r="6" spans="2:12" ht="15.6" x14ac:dyDescent="0.3">
      <c r="B6" s="100"/>
      <c r="C6" s="102" t="s">
        <v>150</v>
      </c>
      <c r="D6" s="101" t="s">
        <v>153</v>
      </c>
      <c r="J6" s="308" t="s">
        <v>235</v>
      </c>
    </row>
    <row r="7" spans="2:12" ht="15.6" x14ac:dyDescent="0.3">
      <c r="B7" s="100"/>
      <c r="C7" s="103" t="s">
        <v>87</v>
      </c>
      <c r="D7" s="309" t="e">
        <f>Summary!#REF!</f>
        <v>#REF!</v>
      </c>
      <c r="J7" s="89" t="s">
        <v>92</v>
      </c>
      <c r="K7" s="27"/>
    </row>
    <row r="8" spans="2:12" x14ac:dyDescent="0.25">
      <c r="B8" s="100"/>
      <c r="C8" s="105" t="s">
        <v>89</v>
      </c>
      <c r="D8" s="309" t="e">
        <f>Summary!#REF!</f>
        <v>#REF!</v>
      </c>
      <c r="J8" s="103" t="s">
        <v>87</v>
      </c>
      <c r="K8" s="106" t="e">
        <f>Summary!#REF!</f>
        <v>#REF!</v>
      </c>
    </row>
    <row r="9" spans="2:12" x14ac:dyDescent="0.25">
      <c r="B9" s="100"/>
      <c r="C9" s="105" t="s">
        <v>262</v>
      </c>
      <c r="D9" s="309" t="e">
        <f>Summary!#REF!</f>
        <v>#REF!</v>
      </c>
      <c r="J9" s="105" t="s">
        <v>89</v>
      </c>
      <c r="K9" s="106" t="e">
        <f>Summary!#REF!</f>
        <v>#REF!</v>
      </c>
    </row>
    <row r="10" spans="2:12" x14ac:dyDescent="0.25">
      <c r="B10" s="100"/>
      <c r="C10" s="105" t="s">
        <v>88</v>
      </c>
      <c r="D10" s="309" t="e">
        <f>Summary!#REF!</f>
        <v>#REF!</v>
      </c>
      <c r="J10" s="105" t="s">
        <v>262</v>
      </c>
      <c r="K10" s="106" t="e">
        <f>Summary!#REF!</f>
        <v>#REF!</v>
      </c>
    </row>
    <row r="11" spans="2:12" x14ac:dyDescent="0.25">
      <c r="B11" s="100"/>
      <c r="C11" s="105" t="s">
        <v>241</v>
      </c>
      <c r="D11" s="309" t="e">
        <f>Summary!#REF!</f>
        <v>#REF!</v>
      </c>
      <c r="I11" s="107"/>
      <c r="J11" s="105" t="s">
        <v>88</v>
      </c>
      <c r="K11" s="106" t="e">
        <f>Summary!#REF!</f>
        <v>#REF!</v>
      </c>
    </row>
    <row r="12" spans="2:12" x14ac:dyDescent="0.25">
      <c r="B12" s="100"/>
      <c r="C12" s="105" t="s">
        <v>242</v>
      </c>
      <c r="D12" s="309" t="e">
        <f>Summary!#REF!</f>
        <v>#REF!</v>
      </c>
      <c r="I12" s="107"/>
      <c r="J12" s="105" t="s">
        <v>241</v>
      </c>
      <c r="K12" s="106" t="e">
        <f>Summary!#REF!</f>
        <v>#REF!</v>
      </c>
    </row>
    <row r="13" spans="2:12" x14ac:dyDescent="0.25">
      <c r="B13" s="100"/>
      <c r="C13" s="105" t="s">
        <v>234</v>
      </c>
      <c r="D13" s="309" t="e">
        <f>Summary!#REF!</f>
        <v>#REF!</v>
      </c>
      <c r="I13" s="108"/>
      <c r="J13" s="105" t="s">
        <v>242</v>
      </c>
      <c r="K13" s="106" t="e">
        <f>Summary!#REF!</f>
        <v>#REF!</v>
      </c>
    </row>
    <row r="14" spans="2:12" x14ac:dyDescent="0.25">
      <c r="B14" s="100"/>
      <c r="C14" s="105" t="s">
        <v>226</v>
      </c>
      <c r="D14" s="309" t="e">
        <f>Summary!#REF!</f>
        <v>#REF!</v>
      </c>
      <c r="I14" s="107"/>
      <c r="J14" s="105" t="s">
        <v>234</v>
      </c>
      <c r="K14" s="106" t="e">
        <f>Summary!#REF!</f>
        <v>#REF!</v>
      </c>
    </row>
    <row r="15" spans="2:12" x14ac:dyDescent="0.25">
      <c r="B15" s="100"/>
      <c r="C15" s="105" t="s">
        <v>249</v>
      </c>
      <c r="D15" s="309" t="e">
        <f>Summary!#REF!</f>
        <v>#REF!</v>
      </c>
      <c r="I15" s="107"/>
      <c r="J15" s="105" t="s">
        <v>226</v>
      </c>
      <c r="K15" s="106" t="e">
        <f>Summary!#REF!</f>
        <v>#REF!</v>
      </c>
    </row>
    <row r="16" spans="2:12" x14ac:dyDescent="0.25">
      <c r="B16" s="100"/>
      <c r="C16" s="109"/>
      <c r="D16" s="104"/>
      <c r="I16" s="107"/>
      <c r="J16" s="105"/>
      <c r="K16" s="106"/>
    </row>
    <row r="17" spans="2:10" x14ac:dyDescent="0.25">
      <c r="B17" s="100"/>
      <c r="C17" s="109"/>
      <c r="D17" s="104"/>
      <c r="I17" s="107"/>
    </row>
    <row r="18" spans="2:10" x14ac:dyDescent="0.25">
      <c r="B18" s="100"/>
      <c r="C18" s="109"/>
      <c r="D18" s="104"/>
      <c r="I18" s="107"/>
    </row>
    <row r="19" spans="2:10" x14ac:dyDescent="0.25">
      <c r="B19" s="100"/>
      <c r="C19" s="109"/>
      <c r="D19" s="104"/>
      <c r="I19" s="107"/>
    </row>
    <row r="20" spans="2:10" x14ac:dyDescent="0.25">
      <c r="B20" s="100"/>
      <c r="C20" s="109"/>
      <c r="D20" s="104"/>
      <c r="I20" s="107"/>
    </row>
    <row r="21" spans="2:10" ht="15.6" x14ac:dyDescent="0.3">
      <c r="B21" s="100"/>
      <c r="C21" s="109"/>
      <c r="D21" s="104"/>
      <c r="J21" s="308" t="s">
        <v>259</v>
      </c>
    </row>
    <row r="22" spans="2:10" x14ac:dyDescent="0.25">
      <c r="B22" s="100"/>
      <c r="C22" s="109"/>
      <c r="D22" s="104"/>
    </row>
    <row r="23" spans="2:10" x14ac:dyDescent="0.25">
      <c r="B23" s="100"/>
      <c r="C23" s="109"/>
      <c r="D23" s="104"/>
      <c r="J23" s="100" t="s">
        <v>260</v>
      </c>
    </row>
    <row r="24" spans="2:10" x14ac:dyDescent="0.25">
      <c r="B24" s="100"/>
      <c r="C24" s="109"/>
      <c r="D24" s="104"/>
      <c r="J24" s="100" t="s">
        <v>261</v>
      </c>
    </row>
    <row r="25" spans="2:10" x14ac:dyDescent="0.25">
      <c r="B25" s="100"/>
      <c r="C25" s="109"/>
      <c r="D25" s="104"/>
      <c r="J25" s="100" t="s">
        <v>263</v>
      </c>
    </row>
    <row r="26" spans="2:10" x14ac:dyDescent="0.25">
      <c r="B26" s="100"/>
      <c r="C26" s="109"/>
      <c r="D26" s="110" t="s">
        <v>145</v>
      </c>
      <c r="J26" s="100" t="s">
        <v>264</v>
      </c>
    </row>
    <row r="27" spans="2:10" x14ac:dyDescent="0.25">
      <c r="B27" s="100"/>
      <c r="C27" s="109"/>
      <c r="D27" s="110" t="s">
        <v>148</v>
      </c>
      <c r="J27" s="100" t="s">
        <v>265</v>
      </c>
    </row>
    <row r="28" spans="2:10" x14ac:dyDescent="0.25">
      <c r="B28" s="100"/>
      <c r="C28" s="102" t="s">
        <v>90</v>
      </c>
      <c r="D28" s="110" t="s">
        <v>153</v>
      </c>
      <c r="J28" s="100" t="s">
        <v>266</v>
      </c>
    </row>
    <row r="29" spans="2:10" x14ac:dyDescent="0.25">
      <c r="B29" s="100"/>
      <c r="C29" s="100" t="e">
        <f>Summary!#REF!</f>
        <v>#REF!</v>
      </c>
      <c r="D29" s="114" t="e">
        <f>Summary!#REF!</f>
        <v>#REF!</v>
      </c>
      <c r="E29" s="99" t="s">
        <v>234</v>
      </c>
      <c r="J29" s="100" t="s">
        <v>267</v>
      </c>
    </row>
    <row r="30" spans="2:10" x14ac:dyDescent="0.25">
      <c r="B30" s="100"/>
      <c r="C30" s="100" t="e">
        <f>Summary!#REF!</f>
        <v>#REF!</v>
      </c>
      <c r="D30" s="114" t="e">
        <f>Summary!#REF!</f>
        <v>#REF!</v>
      </c>
      <c r="E30" s="99" t="s">
        <v>241</v>
      </c>
      <c r="J30" s="100" t="s">
        <v>268</v>
      </c>
    </row>
    <row r="31" spans="2:10" x14ac:dyDescent="0.25">
      <c r="B31" s="100"/>
      <c r="C31" s="100" t="e">
        <f>Summary!#REF!</f>
        <v>#REF!</v>
      </c>
      <c r="D31" s="114" t="e">
        <f>Summary!#REF!</f>
        <v>#REF!</v>
      </c>
      <c r="E31" s="99" t="s">
        <v>242</v>
      </c>
      <c r="J31" s="100" t="s">
        <v>269</v>
      </c>
    </row>
    <row r="32" spans="2:10" x14ac:dyDescent="0.25">
      <c r="B32" s="100"/>
      <c r="C32" s="100" t="e">
        <f>Summary!#REF!</f>
        <v>#REF!</v>
      </c>
      <c r="D32" s="114" t="e">
        <f>Summary!#REF!</f>
        <v>#REF!</v>
      </c>
      <c r="E32" s="99" t="s">
        <v>253</v>
      </c>
    </row>
    <row r="33" spans="2:5" x14ac:dyDescent="0.25">
      <c r="B33" s="100"/>
      <c r="C33" s="100" t="e">
        <f>Summary!#REF!</f>
        <v>#REF!</v>
      </c>
      <c r="D33" s="114" t="e">
        <f>Summary!#REF!</f>
        <v>#REF!</v>
      </c>
      <c r="E33" s="99" t="s">
        <v>249</v>
      </c>
    </row>
    <row r="34" spans="2:5" x14ac:dyDescent="0.25">
      <c r="B34" s="100"/>
      <c r="C34" s="100" t="e">
        <f>Summary!#REF!</f>
        <v>#REF!</v>
      </c>
      <c r="D34" s="114" t="e">
        <f>Summary!#REF!</f>
        <v>#REF!</v>
      </c>
      <c r="E34" s="99" t="s">
        <v>254</v>
      </c>
    </row>
    <row r="35" spans="2:5" x14ac:dyDescent="0.25">
      <c r="B35" s="100"/>
      <c r="C35" s="100" t="e">
        <f>Summary!#REF!</f>
        <v>#REF!</v>
      </c>
      <c r="D35" s="114" t="e">
        <f>Summary!#REF!</f>
        <v>#REF!</v>
      </c>
      <c r="E35" s="99" t="s">
        <v>255</v>
      </c>
    </row>
    <row r="36" spans="2:5" x14ac:dyDescent="0.25">
      <c r="B36" s="100"/>
      <c r="C36" s="100" t="e">
        <f>Summary!#REF!</f>
        <v>#REF!</v>
      </c>
      <c r="D36" s="114" t="e">
        <f>Summary!#REF!</f>
        <v>#REF!</v>
      </c>
      <c r="E36" s="99" t="s">
        <v>256</v>
      </c>
    </row>
    <row r="37" spans="2:5" x14ac:dyDescent="0.25">
      <c r="B37" s="100"/>
      <c r="C37" s="100" t="e">
        <f>Summary!#REF!</f>
        <v>#REF!</v>
      </c>
      <c r="D37" s="114" t="e">
        <f>Summary!#REF!</f>
        <v>#REF!</v>
      </c>
      <c r="E37" s="99" t="s">
        <v>257</v>
      </c>
    </row>
    <row r="38" spans="2:5" x14ac:dyDescent="0.25">
      <c r="B38" s="100"/>
      <c r="C38" s="100" t="e">
        <f>Summary!#REF!</f>
        <v>#REF!</v>
      </c>
      <c r="D38" s="114" t="e">
        <f>Summary!#REF!</f>
        <v>#REF!</v>
      </c>
      <c r="E38" s="99" t="s">
        <v>258</v>
      </c>
    </row>
    <row r="39" spans="2:5" x14ac:dyDescent="0.25">
      <c r="B39" s="100"/>
      <c r="C39" s="100" t="e">
        <f>Summary!#REF!</f>
        <v>#REF!</v>
      </c>
      <c r="D39" s="114" t="e">
        <f>Summary!#REF!</f>
        <v>#REF!</v>
      </c>
      <c r="E39" s="99" t="s">
        <v>234</v>
      </c>
    </row>
    <row r="40" spans="2:5" x14ac:dyDescent="0.25">
      <c r="B40" s="100"/>
      <c r="C40" s="100" t="e">
        <f>Summary!#REF!</f>
        <v>#REF!</v>
      </c>
      <c r="D40" s="114" t="e">
        <f>Summary!#REF!</f>
        <v>#REF!</v>
      </c>
      <c r="E40" s="99" t="s">
        <v>241</v>
      </c>
    </row>
    <row r="41" spans="2:5" x14ac:dyDescent="0.25">
      <c r="B41" s="100"/>
      <c r="C41" s="100" t="e">
        <f>Summary!#REF!</f>
        <v>#REF!</v>
      </c>
      <c r="D41" s="114" t="e">
        <f>Summary!#REF!</f>
        <v>#REF!</v>
      </c>
      <c r="E41" s="99" t="s">
        <v>242</v>
      </c>
    </row>
    <row r="42" spans="2:5" x14ac:dyDescent="0.25">
      <c r="B42" s="100"/>
      <c r="C42" s="100" t="e">
        <f>Summary!#REF!</f>
        <v>#REF!</v>
      </c>
      <c r="D42" s="114" t="e">
        <f>Summary!#REF!</f>
        <v>#REF!</v>
      </c>
      <c r="E42" s="99" t="s">
        <v>253</v>
      </c>
    </row>
    <row r="43" spans="2:5" ht="12.6" customHeight="1" x14ac:dyDescent="0.25">
      <c r="B43" s="100"/>
      <c r="C43" s="100" t="e">
        <f>Summary!#REF!</f>
        <v>#REF!</v>
      </c>
      <c r="D43" s="114" t="e">
        <f>Summary!#REF!</f>
        <v>#REF!</v>
      </c>
      <c r="E43" s="99" t="s">
        <v>249</v>
      </c>
    </row>
    <row r="44" spans="2:5" x14ac:dyDescent="0.25">
      <c r="B44" s="100"/>
      <c r="C44" s="109"/>
      <c r="D44" s="104"/>
    </row>
    <row r="45" spans="2:5" x14ac:dyDescent="0.25">
      <c r="B45" s="100"/>
      <c r="C45" s="109"/>
      <c r="D45" s="104"/>
    </row>
    <row r="46" spans="2:5" x14ac:dyDescent="0.25">
      <c r="B46" s="100"/>
      <c r="C46" s="109"/>
      <c r="D46" s="104"/>
    </row>
    <row r="47" spans="2:5" x14ac:dyDescent="0.25">
      <c r="B47" s="100"/>
      <c r="C47" s="109"/>
      <c r="D47" s="104"/>
    </row>
    <row r="48" spans="2:5" x14ac:dyDescent="0.25">
      <c r="B48" s="100"/>
      <c r="C48" s="109"/>
      <c r="D48" s="104"/>
    </row>
    <row r="49" spans="2:4" x14ac:dyDescent="0.25">
      <c r="B49" s="100"/>
      <c r="C49" s="109"/>
      <c r="D49" s="104"/>
    </row>
    <row r="50" spans="2:4" x14ac:dyDescent="0.25">
      <c r="B50" s="100"/>
      <c r="C50" s="109"/>
      <c r="D50" s="104"/>
    </row>
    <row r="51" spans="2:4" x14ac:dyDescent="0.25">
      <c r="B51" s="100"/>
      <c r="C51" s="109"/>
      <c r="D51" s="104"/>
    </row>
    <row r="52" spans="2:4" x14ac:dyDescent="0.25">
      <c r="B52" s="100"/>
      <c r="C52" s="109"/>
      <c r="D52" s="104"/>
    </row>
    <row r="53" spans="2:4" x14ac:dyDescent="0.25">
      <c r="B53" s="100"/>
      <c r="C53" s="109"/>
      <c r="D53" s="104"/>
    </row>
    <row r="54" spans="2:4" x14ac:dyDescent="0.25">
      <c r="B54" s="100"/>
      <c r="C54" s="109"/>
      <c r="D54" s="104"/>
    </row>
    <row r="55" spans="2:4" x14ac:dyDescent="0.25">
      <c r="B55" s="100"/>
      <c r="C55" s="109"/>
      <c r="D55" s="104"/>
    </row>
    <row r="56" spans="2:4" x14ac:dyDescent="0.25">
      <c r="B56" s="100"/>
      <c r="C56" s="109"/>
      <c r="D56" s="104"/>
    </row>
    <row r="57" spans="2:4" x14ac:dyDescent="0.25">
      <c r="B57" s="100"/>
      <c r="C57" s="109"/>
      <c r="D57" s="104"/>
    </row>
    <row r="58" spans="2:4" x14ac:dyDescent="0.25">
      <c r="B58" s="100"/>
      <c r="C58" s="109"/>
      <c r="D58" s="104"/>
    </row>
    <row r="59" spans="2:4" x14ac:dyDescent="0.25">
      <c r="B59" s="100"/>
      <c r="C59" s="109"/>
      <c r="D59" s="104"/>
    </row>
    <row r="60" spans="2:4" x14ac:dyDescent="0.25">
      <c r="B60" s="100"/>
      <c r="C60" s="109"/>
      <c r="D60" s="104"/>
    </row>
    <row r="61" spans="2:4" x14ac:dyDescent="0.25">
      <c r="B61" s="100"/>
      <c r="C61" s="109"/>
      <c r="D61" s="104"/>
    </row>
    <row r="62" spans="2:4" x14ac:dyDescent="0.25">
      <c r="B62" s="100"/>
      <c r="C62" s="109"/>
      <c r="D62" s="104"/>
    </row>
    <row r="63" spans="2:4" x14ac:dyDescent="0.25">
      <c r="B63" s="100"/>
      <c r="C63" s="109"/>
      <c r="D63" s="104"/>
    </row>
    <row r="64" spans="2:4" x14ac:dyDescent="0.25">
      <c r="B64" s="100"/>
      <c r="C64" s="109"/>
      <c r="D64" s="104"/>
    </row>
    <row r="65" spans="2:4" x14ac:dyDescent="0.25">
      <c r="B65" s="100"/>
      <c r="C65" s="109"/>
      <c r="D65" s="104"/>
    </row>
    <row r="66" spans="2:4" x14ac:dyDescent="0.25">
      <c r="B66" s="100"/>
      <c r="C66" s="109"/>
      <c r="D66" s="104"/>
    </row>
    <row r="67" spans="2:4" x14ac:dyDescent="0.25">
      <c r="B67" s="100"/>
      <c r="C67" s="109"/>
      <c r="D67" s="104"/>
    </row>
    <row r="68" spans="2:4" x14ac:dyDescent="0.25">
      <c r="B68" s="100"/>
      <c r="C68" s="109"/>
      <c r="D68" s="104"/>
    </row>
    <row r="69" spans="2:4" x14ac:dyDescent="0.25">
      <c r="B69" s="100"/>
      <c r="C69" s="109"/>
      <c r="D69" s="104"/>
    </row>
    <row r="70" spans="2:4" x14ac:dyDescent="0.25">
      <c r="B70" s="100"/>
      <c r="C70" s="109"/>
      <c r="D70" s="104"/>
    </row>
    <row r="71" spans="2:4" x14ac:dyDescent="0.25">
      <c r="B71" s="100"/>
      <c r="C71" s="109"/>
      <c r="D71" s="104"/>
    </row>
    <row r="72" spans="2:4" x14ac:dyDescent="0.25">
      <c r="B72" s="100"/>
      <c r="C72" s="109"/>
      <c r="D72" s="104"/>
    </row>
    <row r="73" spans="2:4" x14ac:dyDescent="0.25">
      <c r="B73" s="100"/>
      <c r="C73" s="109"/>
      <c r="D73" s="104"/>
    </row>
    <row r="74" spans="2:4" x14ac:dyDescent="0.25">
      <c r="B74" s="100"/>
      <c r="C74" s="109"/>
      <c r="D74" s="104"/>
    </row>
    <row r="75" spans="2:4" x14ac:dyDescent="0.25">
      <c r="B75" s="100"/>
      <c r="C75" s="109"/>
      <c r="D75" s="104"/>
    </row>
    <row r="76" spans="2:4" x14ac:dyDescent="0.25">
      <c r="B76" s="100"/>
      <c r="C76" s="109"/>
      <c r="D76" s="104"/>
    </row>
    <row r="77" spans="2:4" x14ac:dyDescent="0.25">
      <c r="B77" s="100"/>
      <c r="C77" s="109"/>
      <c r="D77" s="104"/>
    </row>
    <row r="78" spans="2:4" x14ac:dyDescent="0.25">
      <c r="B78" s="100"/>
      <c r="C78" s="109"/>
      <c r="D78" s="104"/>
    </row>
    <row r="79" spans="2:4" x14ac:dyDescent="0.25">
      <c r="B79" s="100"/>
      <c r="C79" s="109"/>
      <c r="D79" s="104"/>
    </row>
    <row r="80" spans="2:4" x14ac:dyDescent="0.25">
      <c r="B80" s="100"/>
      <c r="C80" s="109"/>
      <c r="D80" s="104"/>
    </row>
    <row r="81" spans="2:4" x14ac:dyDescent="0.25">
      <c r="B81" s="100"/>
      <c r="C81" s="109"/>
      <c r="D81" s="104"/>
    </row>
    <row r="82" spans="2:4" x14ac:dyDescent="0.25">
      <c r="B82" s="100"/>
      <c r="C82" s="109"/>
      <c r="D82" s="104"/>
    </row>
    <row r="83" spans="2:4" x14ac:dyDescent="0.25">
      <c r="B83" s="100"/>
      <c r="C83" s="109"/>
      <c r="D83" s="104"/>
    </row>
    <row r="84" spans="2:4" x14ac:dyDescent="0.25">
      <c r="B84" s="100"/>
      <c r="C84" s="109"/>
      <c r="D84" s="104"/>
    </row>
    <row r="85" spans="2:4" x14ac:dyDescent="0.25">
      <c r="B85" s="100"/>
      <c r="C85" s="109"/>
      <c r="D85" s="104"/>
    </row>
    <row r="86" spans="2:4" x14ac:dyDescent="0.25">
      <c r="B86" s="100"/>
      <c r="C86" s="109"/>
      <c r="D86" s="104"/>
    </row>
    <row r="87" spans="2:4" x14ac:dyDescent="0.25">
      <c r="B87" s="100"/>
      <c r="C87" s="109"/>
      <c r="D87" s="104"/>
    </row>
    <row r="88" spans="2:4" x14ac:dyDescent="0.25">
      <c r="B88" s="100"/>
      <c r="C88" s="109"/>
      <c r="D88" s="104"/>
    </row>
    <row r="89" spans="2:4" x14ac:dyDescent="0.25">
      <c r="B89" s="100"/>
      <c r="C89" s="109"/>
      <c r="D89" s="104"/>
    </row>
    <row r="90" spans="2:4" x14ac:dyDescent="0.25">
      <c r="B90" s="100"/>
      <c r="C90" s="109"/>
      <c r="D90" s="104"/>
    </row>
  </sheetData>
  <mergeCells count="1">
    <mergeCell ref="C2:G2"/>
  </mergeCells>
  <phoneticPr fontId="8"/>
  <printOptions horizontalCentered="1"/>
  <pageMargins left="0.75" right="0.75" top="1" bottom="1" header="0" footer="0.5"/>
  <pageSetup scale="83" fitToHeight="2" orientation="landscape" r:id="rId1"/>
  <headerFooter alignWithMargins="0">
    <oddFooter>&amp;L&amp;A&amp;C&amp;F&amp;R&amp;D</oddFooter>
  </headerFooter>
  <rowBreaks count="1" manualBreakCount="1">
    <brk id="44" min="1"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50"/>
  </sheetPr>
  <dimension ref="B2:I169"/>
  <sheetViews>
    <sheetView topLeftCell="A13" zoomScaleNormal="100" workbookViewId="0">
      <selection activeCell="D20" sqref="D20"/>
    </sheetView>
  </sheetViews>
  <sheetFormatPr defaultColWidth="11.44140625" defaultRowHeight="13.2" x14ac:dyDescent="0.25"/>
  <cols>
    <col min="1" max="1" width="3.109375" style="8" customWidth="1"/>
    <col min="2" max="2" width="31.44140625" style="8" customWidth="1"/>
    <col min="3" max="3" width="10.6640625" style="90" customWidth="1"/>
    <col min="4" max="4" width="10.6640625" style="125" customWidth="1"/>
    <col min="5" max="5" width="14.88671875" style="8" customWidth="1"/>
    <col min="6" max="16384" width="11.44140625" style="8"/>
  </cols>
  <sheetData>
    <row r="2" spans="2:9" ht="18" customHeight="1" x14ac:dyDescent="0.25">
      <c r="B2" s="453" t="s">
        <v>187</v>
      </c>
      <c r="C2" s="454"/>
      <c r="D2" s="454"/>
      <c r="E2" s="454"/>
      <c r="F2" s="454"/>
      <c r="G2" s="454"/>
      <c r="H2" s="454"/>
      <c r="I2" s="454"/>
    </row>
    <row r="3" spans="2:9" x14ac:dyDescent="0.25">
      <c r="B3" s="455" t="s">
        <v>209</v>
      </c>
      <c r="C3" s="455"/>
      <c r="D3" s="455"/>
      <c r="E3" s="455"/>
      <c r="F3" s="455"/>
      <c r="G3" s="455"/>
      <c r="H3" s="455"/>
      <c r="I3" s="455"/>
    </row>
    <row r="4" spans="2:9" x14ac:dyDescent="0.25">
      <c r="B4" s="456" t="s">
        <v>210</v>
      </c>
      <c r="C4" s="457"/>
      <c r="D4" s="457"/>
      <c r="E4" s="457"/>
      <c r="F4" s="457"/>
      <c r="G4" s="457"/>
      <c r="H4" s="457"/>
      <c r="I4" s="457"/>
    </row>
    <row r="5" spans="2:9" x14ac:dyDescent="0.25">
      <c r="B5" s="458" t="s">
        <v>211</v>
      </c>
      <c r="C5" s="458"/>
      <c r="D5" s="458"/>
      <c r="E5" s="458"/>
      <c r="F5" s="458"/>
      <c r="G5" s="458"/>
      <c r="H5" s="458"/>
      <c r="I5" s="458"/>
    </row>
    <row r="6" spans="2:9" x14ac:dyDescent="0.25">
      <c r="B6" s="459" t="s">
        <v>212</v>
      </c>
      <c r="C6" s="460"/>
      <c r="D6" s="460"/>
      <c r="E6" s="460"/>
      <c r="F6" s="460"/>
      <c r="G6" s="460"/>
      <c r="H6" s="460"/>
      <c r="I6" s="460"/>
    </row>
    <row r="7" spans="2:9" ht="18" customHeight="1" x14ac:dyDescent="0.25"/>
    <row r="8" spans="2:9" ht="26.25" customHeight="1" x14ac:dyDescent="0.3">
      <c r="B8" s="466" t="s">
        <v>176</v>
      </c>
      <c r="C8" s="466"/>
      <c r="D8" s="466"/>
      <c r="E8" s="467"/>
    </row>
    <row r="9" spans="2:9" s="143" customFormat="1" ht="28.5" customHeight="1" x14ac:dyDescent="0.25">
      <c r="B9" s="463" t="s">
        <v>186</v>
      </c>
      <c r="C9" s="464"/>
      <c r="D9" s="464"/>
      <c r="E9" s="465"/>
    </row>
    <row r="10" spans="2:9" ht="3.75" customHeight="1" x14ac:dyDescent="0.25">
      <c r="B10" s="171"/>
      <c r="C10" s="172"/>
      <c r="D10" s="173"/>
      <c r="E10" s="174"/>
    </row>
    <row r="11" spans="2:9" ht="15" customHeight="1" x14ac:dyDescent="0.25">
      <c r="B11" s="175"/>
      <c r="C11" s="176"/>
      <c r="D11" s="177">
        <v>2020</v>
      </c>
      <c r="E11" s="178"/>
    </row>
    <row r="12" spans="2:9" ht="15" customHeight="1" x14ac:dyDescent="0.25">
      <c r="B12" s="199"/>
      <c r="C12" s="200" t="s">
        <v>127</v>
      </c>
      <c r="D12" s="201" t="s">
        <v>5</v>
      </c>
      <c r="E12" s="202"/>
    </row>
    <row r="13" spans="2:9" ht="15" customHeight="1" x14ac:dyDescent="0.25">
      <c r="B13" s="175" t="s">
        <v>177</v>
      </c>
      <c r="C13" s="176"/>
      <c r="D13" s="179"/>
      <c r="E13" s="180"/>
    </row>
    <row r="14" spans="2:9" ht="15" customHeight="1" x14ac:dyDescent="0.25">
      <c r="B14" s="181" t="s">
        <v>178</v>
      </c>
      <c r="C14" s="182" t="s">
        <v>96</v>
      </c>
      <c r="D14" s="264">
        <v>3.23</v>
      </c>
      <c r="E14" s="183"/>
    </row>
    <row r="15" spans="2:9" ht="15" customHeight="1" x14ac:dyDescent="0.25">
      <c r="B15" s="181" t="s">
        <v>179</v>
      </c>
      <c r="C15" s="182" t="s">
        <v>96</v>
      </c>
      <c r="D15" s="264">
        <v>3.19</v>
      </c>
      <c r="E15" s="183"/>
    </row>
    <row r="16" spans="2:9" ht="15" customHeight="1" x14ac:dyDescent="0.25">
      <c r="B16" s="181"/>
      <c r="C16" s="182"/>
      <c r="D16" s="179"/>
      <c r="E16" s="180"/>
    </row>
    <row r="17" spans="2:5" ht="15" customHeight="1" x14ac:dyDescent="0.25">
      <c r="B17" s="175" t="s">
        <v>130</v>
      </c>
      <c r="C17" s="182"/>
      <c r="D17" s="179"/>
      <c r="E17" s="180"/>
    </row>
    <row r="18" spans="2:5" ht="15" customHeight="1" x14ac:dyDescent="0.25">
      <c r="B18" s="186" t="s">
        <v>360</v>
      </c>
      <c r="C18" s="184" t="s">
        <v>58</v>
      </c>
      <c r="D18" s="240">
        <v>100</v>
      </c>
      <c r="E18" s="180"/>
    </row>
    <row r="19" spans="2:5" ht="15" customHeight="1" x14ac:dyDescent="0.25">
      <c r="B19" s="186" t="s">
        <v>485</v>
      </c>
      <c r="C19" s="184" t="s">
        <v>58</v>
      </c>
      <c r="D19" s="242">
        <v>650</v>
      </c>
      <c r="E19" s="180"/>
    </row>
    <row r="20" spans="2:5" ht="15" customHeight="1" x14ac:dyDescent="0.25">
      <c r="B20" s="186" t="s">
        <v>325</v>
      </c>
      <c r="C20" s="184" t="s">
        <v>338</v>
      </c>
      <c r="D20" s="242">
        <v>1</v>
      </c>
      <c r="E20" s="180"/>
    </row>
    <row r="21" spans="2:5" ht="15" customHeight="1" x14ac:dyDescent="0.25">
      <c r="B21" s="186" t="s">
        <v>484</v>
      </c>
      <c r="C21" s="184" t="s">
        <v>58</v>
      </c>
      <c r="D21" s="242">
        <v>300</v>
      </c>
      <c r="E21" s="180"/>
    </row>
    <row r="22" spans="2:5" ht="15" customHeight="1" x14ac:dyDescent="0.25">
      <c r="B22" s="181"/>
      <c r="C22" s="182"/>
      <c r="D22" s="179"/>
      <c r="E22" s="180"/>
    </row>
    <row r="23" spans="2:5" ht="15" customHeight="1" x14ac:dyDescent="0.25">
      <c r="B23" s="175" t="s">
        <v>159</v>
      </c>
      <c r="C23" s="182"/>
      <c r="D23" s="179"/>
      <c r="E23" s="180"/>
    </row>
    <row r="24" spans="2:5" ht="15" customHeight="1" x14ac:dyDescent="0.25">
      <c r="B24" s="181" t="s">
        <v>67</v>
      </c>
      <c r="C24" s="184" t="s">
        <v>59</v>
      </c>
      <c r="D24" s="264">
        <f>1.45/128</f>
        <v>1.1328125E-2</v>
      </c>
      <c r="E24" s="180"/>
    </row>
    <row r="25" spans="2:5" ht="15" customHeight="1" x14ac:dyDescent="0.25">
      <c r="B25" s="186" t="s">
        <v>68</v>
      </c>
      <c r="C25" s="182" t="s">
        <v>57</v>
      </c>
      <c r="D25" s="264">
        <v>0.18</v>
      </c>
      <c r="E25" s="180"/>
    </row>
    <row r="26" spans="2:5" ht="15" customHeight="1" x14ac:dyDescent="0.25">
      <c r="B26" s="181" t="s">
        <v>190</v>
      </c>
      <c r="C26" s="184" t="s">
        <v>59</v>
      </c>
      <c r="D26" s="242">
        <f>2.88/32</f>
        <v>0.09</v>
      </c>
      <c r="E26" s="180"/>
    </row>
    <row r="27" spans="2:5" ht="15" customHeight="1" x14ac:dyDescent="0.25">
      <c r="B27" s="181" t="s">
        <v>364</v>
      </c>
      <c r="C27" s="184" t="s">
        <v>59</v>
      </c>
      <c r="D27" s="241">
        <f>15/128</f>
        <v>0.1171875</v>
      </c>
      <c r="E27" s="180"/>
    </row>
    <row r="28" spans="2:5" ht="15" customHeight="1" x14ac:dyDescent="0.25">
      <c r="B28" s="181"/>
      <c r="C28" s="182"/>
      <c r="D28" s="179"/>
      <c r="E28" s="180"/>
    </row>
    <row r="29" spans="2:5" ht="15" customHeight="1" x14ac:dyDescent="0.25">
      <c r="B29" s="175" t="s">
        <v>358</v>
      </c>
      <c r="C29" s="182"/>
      <c r="D29" s="179"/>
      <c r="E29" s="180"/>
    </row>
    <row r="30" spans="2:5" ht="15" customHeight="1" x14ac:dyDescent="0.25">
      <c r="B30" s="186" t="s">
        <v>359</v>
      </c>
      <c r="C30" s="184" t="s">
        <v>455</v>
      </c>
      <c r="D30" s="240">
        <v>3</v>
      </c>
      <c r="E30" s="180"/>
    </row>
    <row r="31" spans="2:5" ht="15" customHeight="1" x14ac:dyDescent="0.25">
      <c r="B31" s="181" t="s">
        <v>272</v>
      </c>
      <c r="C31" s="182" t="s">
        <v>218</v>
      </c>
      <c r="D31" s="240">
        <v>35</v>
      </c>
      <c r="E31" s="180"/>
    </row>
    <row r="32" spans="2:5" ht="15" customHeight="1" x14ac:dyDescent="0.25">
      <c r="B32" s="181" t="s">
        <v>302</v>
      </c>
      <c r="C32" s="182" t="s">
        <v>218</v>
      </c>
      <c r="D32" s="240">
        <v>55</v>
      </c>
      <c r="E32" s="180"/>
    </row>
    <row r="33" spans="2:6" ht="15" customHeight="1" x14ac:dyDescent="0.25">
      <c r="B33" s="181" t="s">
        <v>303</v>
      </c>
      <c r="C33" s="182" t="s">
        <v>218</v>
      </c>
      <c r="D33" s="240">
        <v>35</v>
      </c>
      <c r="E33" s="180"/>
    </row>
    <row r="34" spans="2:6" ht="15" customHeight="1" x14ac:dyDescent="0.25">
      <c r="B34" s="181" t="s">
        <v>302</v>
      </c>
      <c r="C34" s="182" t="s">
        <v>218</v>
      </c>
      <c r="D34" s="240">
        <v>35</v>
      </c>
      <c r="E34" s="180"/>
    </row>
    <row r="35" spans="2:6" ht="15" customHeight="1" x14ac:dyDescent="0.25">
      <c r="B35" s="186" t="s">
        <v>462</v>
      </c>
      <c r="C35" s="184" t="s">
        <v>463</v>
      </c>
      <c r="D35" s="242">
        <v>7500</v>
      </c>
      <c r="E35" s="180"/>
    </row>
    <row r="36" spans="2:6" ht="15" customHeight="1" x14ac:dyDescent="0.25">
      <c r="B36" s="186" t="s">
        <v>466</v>
      </c>
      <c r="C36" s="184" t="s">
        <v>58</v>
      </c>
      <c r="D36" s="435">
        <v>1</v>
      </c>
      <c r="E36" s="180"/>
    </row>
    <row r="37" spans="2:6" ht="15" customHeight="1" x14ac:dyDescent="0.25">
      <c r="B37" s="186"/>
      <c r="C37" s="182"/>
      <c r="D37" s="179"/>
      <c r="E37" s="180"/>
    </row>
    <row r="38" spans="2:6" ht="15" customHeight="1" x14ac:dyDescent="0.25">
      <c r="B38" s="175" t="s">
        <v>132</v>
      </c>
      <c r="C38" s="182"/>
      <c r="D38" s="179"/>
      <c r="E38" s="180"/>
    </row>
    <row r="39" spans="2:6" ht="15" customHeight="1" x14ac:dyDescent="0.25">
      <c r="B39" s="186" t="s">
        <v>377</v>
      </c>
      <c r="C39" s="184" t="s">
        <v>59</v>
      </c>
      <c r="D39" s="240">
        <f>80/128</f>
        <v>0.625</v>
      </c>
      <c r="E39" s="180"/>
      <c r="F39" s="8" t="s">
        <v>378</v>
      </c>
    </row>
    <row r="40" spans="2:6" ht="15" customHeight="1" x14ac:dyDescent="0.25">
      <c r="B40" s="186" t="s">
        <v>375</v>
      </c>
      <c r="C40" s="182" t="s">
        <v>59</v>
      </c>
      <c r="D40" s="240">
        <f>105.46/128</f>
        <v>0.82390624999999995</v>
      </c>
      <c r="E40" s="180"/>
      <c r="F40" s="28" t="s">
        <v>328</v>
      </c>
    </row>
    <row r="41" spans="2:6" ht="15" customHeight="1" x14ac:dyDescent="0.25">
      <c r="B41" s="186" t="s">
        <v>374</v>
      </c>
      <c r="C41" s="182" t="s">
        <v>59</v>
      </c>
      <c r="D41" s="240">
        <f>68/128</f>
        <v>0.53125</v>
      </c>
      <c r="E41" s="180"/>
      <c r="F41" s="28" t="s">
        <v>376</v>
      </c>
    </row>
    <row r="42" spans="2:6" ht="15" customHeight="1" x14ac:dyDescent="0.25">
      <c r="B42" s="181" t="s">
        <v>240</v>
      </c>
      <c r="C42" s="182" t="s">
        <v>59</v>
      </c>
      <c r="D42" s="242">
        <f>22/128</f>
        <v>0.171875</v>
      </c>
      <c r="E42" s="180"/>
      <c r="F42" s="28" t="s">
        <v>327</v>
      </c>
    </row>
    <row r="43" spans="2:6" ht="15" customHeight="1" x14ac:dyDescent="0.25">
      <c r="B43" s="186" t="s">
        <v>299</v>
      </c>
      <c r="C43" s="182" t="s">
        <v>59</v>
      </c>
      <c r="D43" s="240">
        <f>50/128</f>
        <v>0.390625</v>
      </c>
      <c r="E43" s="180"/>
      <c r="F43" s="28" t="s">
        <v>365</v>
      </c>
    </row>
    <row r="44" spans="2:6" ht="15" customHeight="1" x14ac:dyDescent="0.25">
      <c r="B44" s="181" t="s">
        <v>379</v>
      </c>
      <c r="C44" s="182" t="s">
        <v>59</v>
      </c>
      <c r="D44" s="241">
        <f>119.95/32</f>
        <v>3.7484375000000001</v>
      </c>
      <c r="E44" s="180"/>
      <c r="F44" s="8" t="s">
        <v>450</v>
      </c>
    </row>
    <row r="45" spans="2:6" ht="15" customHeight="1" x14ac:dyDescent="0.25">
      <c r="B45" s="181"/>
      <c r="C45" s="182"/>
      <c r="D45" s="241"/>
      <c r="E45" s="180"/>
    </row>
    <row r="46" spans="2:6" ht="15" customHeight="1" x14ac:dyDescent="0.25">
      <c r="B46" s="175" t="s">
        <v>180</v>
      </c>
      <c r="C46" s="182"/>
      <c r="D46" s="179"/>
      <c r="E46" s="180"/>
    </row>
    <row r="47" spans="2:6" ht="15" customHeight="1" x14ac:dyDescent="0.25">
      <c r="B47" s="181" t="s">
        <v>182</v>
      </c>
      <c r="C47" s="182" t="s">
        <v>58</v>
      </c>
      <c r="D47" s="241">
        <v>28</v>
      </c>
      <c r="E47" s="180"/>
    </row>
    <row r="48" spans="2:6" ht="15" customHeight="1" x14ac:dyDescent="0.25">
      <c r="B48" s="181"/>
      <c r="C48" s="182"/>
      <c r="D48" s="179"/>
      <c r="E48" s="180"/>
    </row>
    <row r="49" spans="2:5" ht="15" customHeight="1" x14ac:dyDescent="0.25">
      <c r="B49" s="175" t="s">
        <v>464</v>
      </c>
      <c r="C49" s="182"/>
      <c r="D49" s="179"/>
      <c r="E49" s="180"/>
    </row>
    <row r="50" spans="2:5" ht="15" customHeight="1" x14ac:dyDescent="0.25">
      <c r="B50" s="186" t="s">
        <v>276</v>
      </c>
      <c r="C50" s="184" t="s">
        <v>465</v>
      </c>
      <c r="D50" s="241">
        <v>2000</v>
      </c>
      <c r="E50" s="180"/>
    </row>
    <row r="51" spans="2:5" ht="15" customHeight="1" x14ac:dyDescent="0.25">
      <c r="B51" s="181"/>
      <c r="C51" s="182"/>
      <c r="D51" s="179"/>
      <c r="E51" s="180"/>
    </row>
    <row r="52" spans="2:5" ht="15" customHeight="1" x14ac:dyDescent="0.25">
      <c r="B52" s="181"/>
      <c r="C52" s="182"/>
      <c r="D52" s="179"/>
      <c r="E52" s="180"/>
    </row>
    <row r="53" spans="2:5" ht="15" customHeight="1" x14ac:dyDescent="0.25">
      <c r="B53" s="181"/>
      <c r="C53" s="182"/>
      <c r="D53" s="179"/>
      <c r="E53" s="180"/>
    </row>
    <row r="54" spans="2:5" s="28" customFormat="1" ht="15" customHeight="1" x14ac:dyDescent="0.25">
      <c r="B54" s="175" t="s">
        <v>342</v>
      </c>
      <c r="C54" s="184"/>
      <c r="D54" s="179"/>
      <c r="E54" s="185"/>
    </row>
    <row r="55" spans="2:5" s="28" customFormat="1" ht="15" customHeight="1" x14ac:dyDescent="0.25">
      <c r="B55" s="186" t="s">
        <v>343</v>
      </c>
      <c r="C55" s="184" t="s">
        <v>45</v>
      </c>
      <c r="D55" s="340">
        <v>0.05</v>
      </c>
      <c r="E55" s="185"/>
    </row>
    <row r="56" spans="2:5" s="28" customFormat="1" ht="15" customHeight="1" x14ac:dyDescent="0.25">
      <c r="B56" s="186"/>
      <c r="C56" s="184"/>
      <c r="D56" s="179"/>
      <c r="E56" s="185"/>
    </row>
    <row r="57" spans="2:5" s="28" customFormat="1" ht="15" customHeight="1" x14ac:dyDescent="0.25">
      <c r="B57" s="175" t="s">
        <v>340</v>
      </c>
      <c r="C57" s="184"/>
      <c r="D57" s="179"/>
      <c r="E57" s="185"/>
    </row>
    <row r="58" spans="2:5" s="28" customFormat="1" ht="15" customHeight="1" x14ac:dyDescent="0.25">
      <c r="B58" s="186" t="s">
        <v>341</v>
      </c>
      <c r="C58" s="184" t="s">
        <v>58</v>
      </c>
      <c r="D58" s="241">
        <v>1000</v>
      </c>
      <c r="E58" s="185"/>
    </row>
    <row r="59" spans="2:5" s="28" customFormat="1" ht="15" customHeight="1" x14ac:dyDescent="0.25">
      <c r="B59" s="186"/>
      <c r="C59" s="184"/>
      <c r="D59" s="179"/>
      <c r="E59" s="185"/>
    </row>
    <row r="60" spans="2:5" s="28" customFormat="1" ht="15" customHeight="1" x14ac:dyDescent="0.25">
      <c r="B60" s="175" t="s">
        <v>223</v>
      </c>
      <c r="C60" s="188" t="s">
        <v>3</v>
      </c>
      <c r="D60" s="243">
        <v>0.05</v>
      </c>
      <c r="E60" s="185"/>
    </row>
    <row r="61" spans="2:5" s="28" customFormat="1" ht="15" customHeight="1" x14ac:dyDescent="0.25">
      <c r="B61" s="186"/>
      <c r="C61" s="184"/>
      <c r="D61" s="179"/>
      <c r="E61" s="185"/>
    </row>
    <row r="62" spans="2:5" ht="15" customHeight="1" x14ac:dyDescent="0.25">
      <c r="B62" s="187" t="s">
        <v>1</v>
      </c>
      <c r="C62" s="188"/>
      <c r="D62" s="179"/>
      <c r="E62" s="180"/>
    </row>
    <row r="63" spans="2:5" ht="15" customHeight="1" x14ac:dyDescent="0.25">
      <c r="B63" s="181" t="s">
        <v>2</v>
      </c>
      <c r="C63" s="188" t="s">
        <v>3</v>
      </c>
      <c r="D63" s="243">
        <v>0.05</v>
      </c>
      <c r="E63" s="180"/>
    </row>
    <row r="64" spans="2:5" ht="15" customHeight="1" x14ac:dyDescent="0.25">
      <c r="B64" s="189" t="s">
        <v>4</v>
      </c>
      <c r="C64" s="190" t="s">
        <v>3</v>
      </c>
      <c r="D64" s="244">
        <v>5.7500000000000002E-2</v>
      </c>
      <c r="E64" s="191"/>
    </row>
    <row r="65" spans="2:5" ht="15" customHeight="1" x14ac:dyDescent="0.25">
      <c r="B65" s="8" t="s">
        <v>183</v>
      </c>
    </row>
    <row r="66" spans="2:5" ht="15" customHeight="1" x14ac:dyDescent="0.25">
      <c r="B66" s="234" t="s">
        <v>250</v>
      </c>
      <c r="E66" s="235"/>
    </row>
    <row r="67" spans="2:5" ht="15" customHeight="1" x14ac:dyDescent="0.25">
      <c r="B67" s="234" t="s">
        <v>251</v>
      </c>
      <c r="E67" s="235"/>
    </row>
    <row r="68" spans="2:5" ht="15" customHeight="1" x14ac:dyDescent="0.25">
      <c r="B68" s="8" t="s">
        <v>252</v>
      </c>
    </row>
    <row r="69" spans="2:5" ht="15" customHeight="1" x14ac:dyDescent="0.25"/>
    <row r="70" spans="2:5" ht="15" customHeight="1" x14ac:dyDescent="0.25"/>
    <row r="71" spans="2:5" ht="15" customHeight="1" x14ac:dyDescent="0.25"/>
    <row r="72" spans="2:5" ht="15" customHeight="1" x14ac:dyDescent="0.25"/>
    <row r="73" spans="2:5" ht="15" customHeight="1" x14ac:dyDescent="0.25"/>
    <row r="74" spans="2:5" ht="15" customHeight="1" x14ac:dyDescent="0.25"/>
    <row r="75" spans="2:5" ht="15" customHeight="1" x14ac:dyDescent="0.25"/>
    <row r="76" spans="2:5" ht="15" customHeight="1" x14ac:dyDescent="0.25"/>
    <row r="77" spans="2:5" ht="15" customHeight="1" x14ac:dyDescent="0.25"/>
    <row r="78" spans="2:5" ht="15" customHeight="1" x14ac:dyDescent="0.25"/>
    <row r="79" spans="2:5" ht="15" customHeight="1" x14ac:dyDescent="0.25"/>
    <row r="80" spans="2: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sheetData>
  <mergeCells count="7">
    <mergeCell ref="B9:E9"/>
    <mergeCell ref="B8:E8"/>
    <mergeCell ref="B2:I2"/>
    <mergeCell ref="B3:I3"/>
    <mergeCell ref="B4:I4"/>
    <mergeCell ref="B5:I5"/>
    <mergeCell ref="B6:I6"/>
  </mergeCells>
  <phoneticPr fontId="5" type="noConversion"/>
  <printOptions horizontalCentered="1"/>
  <pageMargins left="0.75" right="0.75" top="1" bottom="1" header="0" footer="0.5"/>
  <pageSetup scale="86" fitToHeight="2" orientation="portrait" r:id="rId1"/>
  <headerFooter alignWithMargins="0">
    <oddFooter>&amp;L&amp;A&amp;C&amp;F&amp;R&amp;D</oddFooter>
  </headerFooter>
  <rowBreaks count="1" manualBreakCount="1">
    <brk id="37"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2:AA133"/>
  <sheetViews>
    <sheetView topLeftCell="A118" zoomScale="115" zoomScaleNormal="115" zoomScalePageLayoutView="60" workbookViewId="0">
      <selection activeCell="C89" sqref="C89"/>
    </sheetView>
  </sheetViews>
  <sheetFormatPr defaultColWidth="8.6640625" defaultRowHeight="13.2" x14ac:dyDescent="0.25"/>
  <cols>
    <col min="1" max="1" width="3.109375" style="24" customWidth="1"/>
    <col min="2" max="3" width="12.6640625" style="23" customWidth="1"/>
    <col min="4" max="4" width="38.44140625" style="24" customWidth="1"/>
    <col min="5" max="5" width="45.5546875" style="24" customWidth="1"/>
    <col min="6" max="6" width="73" style="24" customWidth="1"/>
    <col min="7" max="27" width="8.6640625" style="28" customWidth="1"/>
    <col min="28" max="16384" width="8.6640625" style="24"/>
  </cols>
  <sheetData>
    <row r="2" spans="1:6" ht="22.2" customHeight="1" x14ac:dyDescent="0.25">
      <c r="A2" s="28"/>
      <c r="B2" s="468" t="s">
        <v>468</v>
      </c>
      <c r="C2" s="468"/>
      <c r="D2" s="468"/>
      <c r="E2" s="468"/>
      <c r="F2" s="468"/>
    </row>
    <row r="3" spans="1:6" ht="20.25" customHeight="1" x14ac:dyDescent="0.3">
      <c r="A3" s="28"/>
      <c r="B3" s="469" t="s">
        <v>413</v>
      </c>
      <c r="C3" s="469"/>
      <c r="D3" s="470"/>
      <c r="E3" s="470"/>
      <c r="F3" s="470"/>
    </row>
    <row r="4" spans="1:6" ht="33.75" customHeight="1" x14ac:dyDescent="0.3">
      <c r="A4" s="28"/>
      <c r="B4" s="336" t="s">
        <v>277</v>
      </c>
      <c r="C4" s="336" t="s">
        <v>337</v>
      </c>
      <c r="D4" s="319" t="s">
        <v>274</v>
      </c>
      <c r="E4" s="319" t="s">
        <v>289</v>
      </c>
      <c r="F4" s="319" t="s">
        <v>281</v>
      </c>
    </row>
    <row r="5" spans="1:6" ht="18" customHeight="1" x14ac:dyDescent="0.25">
      <c r="A5" s="28"/>
      <c r="B5" s="337">
        <v>1</v>
      </c>
      <c r="C5" s="339">
        <f>'AC YR 1'!H19</f>
        <v>1</v>
      </c>
      <c r="D5" s="318" t="s">
        <v>271</v>
      </c>
      <c r="E5" s="318" t="s">
        <v>282</v>
      </c>
      <c r="F5" s="318" t="s">
        <v>283</v>
      </c>
    </row>
    <row r="6" spans="1:6" ht="18" customHeight="1" x14ac:dyDescent="0.25">
      <c r="A6" s="28"/>
      <c r="B6" s="337">
        <v>1</v>
      </c>
      <c r="C6" s="339">
        <f>'AC YR 1'!H18</f>
        <v>1</v>
      </c>
      <c r="D6" s="320" t="s">
        <v>272</v>
      </c>
      <c r="E6" s="318" t="s">
        <v>284</v>
      </c>
      <c r="F6" s="320" t="s">
        <v>285</v>
      </c>
    </row>
    <row r="7" spans="1:6" ht="18" customHeight="1" x14ac:dyDescent="0.25">
      <c r="A7" s="28"/>
      <c r="B7" s="337">
        <v>1</v>
      </c>
      <c r="C7" s="339">
        <f>'AC YR 1'!H20</f>
        <v>1</v>
      </c>
      <c r="D7" s="318" t="s">
        <v>273</v>
      </c>
      <c r="E7" s="318" t="s">
        <v>282</v>
      </c>
      <c r="F7" s="318" t="s">
        <v>280</v>
      </c>
    </row>
    <row r="8" spans="1:6" ht="18" customHeight="1" x14ac:dyDescent="0.25">
      <c r="A8" s="28"/>
      <c r="B8" s="338">
        <v>1</v>
      </c>
      <c r="C8" s="339">
        <f>'AC YR 1'!H59</f>
        <v>1</v>
      </c>
      <c r="D8" s="318" t="s">
        <v>275</v>
      </c>
      <c r="E8" s="318"/>
      <c r="F8" s="318" t="s">
        <v>298</v>
      </c>
    </row>
    <row r="9" spans="1:6" ht="18" customHeight="1" x14ac:dyDescent="0.25">
      <c r="A9" s="28"/>
      <c r="B9" s="338">
        <v>1</v>
      </c>
      <c r="C9" s="339">
        <f>'AC YR 1'!H58</f>
        <v>1</v>
      </c>
      <c r="D9" s="318" t="s">
        <v>276</v>
      </c>
      <c r="E9" s="318" t="s">
        <v>286</v>
      </c>
      <c r="F9" s="321" t="s">
        <v>467</v>
      </c>
    </row>
    <row r="10" spans="1:6" ht="18" customHeight="1" x14ac:dyDescent="0.25">
      <c r="A10" s="28"/>
      <c r="B10" s="352">
        <v>1</v>
      </c>
      <c r="C10" s="353">
        <f>'AC YR 1'!H32</f>
        <v>1</v>
      </c>
      <c r="D10" s="354" t="s">
        <v>407</v>
      </c>
      <c r="E10" s="354" t="s">
        <v>408</v>
      </c>
      <c r="F10" s="354" t="s">
        <v>409</v>
      </c>
    </row>
    <row r="11" spans="1:6" ht="18" customHeight="1" x14ac:dyDescent="0.25">
      <c r="A11" s="28"/>
      <c r="B11" s="359">
        <v>1</v>
      </c>
      <c r="C11" s="357">
        <f>'AC YR 1'!H24</f>
        <v>1</v>
      </c>
      <c r="D11" s="358" t="s">
        <v>370</v>
      </c>
      <c r="E11" s="358" t="s">
        <v>429</v>
      </c>
      <c r="F11" s="358" t="s">
        <v>372</v>
      </c>
    </row>
    <row r="12" spans="1:6" ht="27.6" customHeight="1" x14ac:dyDescent="0.25">
      <c r="A12" s="28"/>
      <c r="B12" s="355">
        <v>1</v>
      </c>
      <c r="C12" s="353">
        <f>'AC YR 1'!H33</f>
        <v>0.05</v>
      </c>
      <c r="D12" s="408" t="s">
        <v>470</v>
      </c>
      <c r="E12" s="354" t="s">
        <v>456</v>
      </c>
      <c r="F12" s="354" t="s">
        <v>297</v>
      </c>
    </row>
    <row r="13" spans="1:6" x14ac:dyDescent="0.25">
      <c r="A13" s="28"/>
      <c r="B13" s="29"/>
      <c r="C13" s="29"/>
      <c r="D13" s="28"/>
      <c r="E13" s="28"/>
      <c r="F13" s="28"/>
    </row>
    <row r="14" spans="1:6" x14ac:dyDescent="0.25">
      <c r="A14" s="28"/>
      <c r="B14" s="29"/>
      <c r="C14" s="29"/>
      <c r="D14" s="28"/>
      <c r="E14" s="28"/>
      <c r="F14" s="28"/>
    </row>
    <row r="15" spans="1:6" ht="20.25" customHeight="1" x14ac:dyDescent="0.3">
      <c r="A15" s="28"/>
      <c r="B15" s="469" t="s">
        <v>414</v>
      </c>
      <c r="C15" s="469"/>
      <c r="D15" s="470"/>
      <c r="E15" s="470"/>
      <c r="F15" s="470"/>
    </row>
    <row r="16" spans="1:6" ht="33.75" customHeight="1" x14ac:dyDescent="0.3">
      <c r="A16" s="28"/>
      <c r="B16" s="336" t="s">
        <v>277</v>
      </c>
      <c r="C16" s="336" t="s">
        <v>337</v>
      </c>
      <c r="D16" s="319" t="s">
        <v>274</v>
      </c>
      <c r="E16" s="319" t="s">
        <v>289</v>
      </c>
      <c r="F16" s="319" t="s">
        <v>281</v>
      </c>
    </row>
    <row r="17" spans="1:6" ht="18" customHeight="1" x14ac:dyDescent="0.25">
      <c r="A17" s="28"/>
      <c r="B17" s="337">
        <v>2</v>
      </c>
      <c r="C17" s="339">
        <f>'AC YR 2'!H19</f>
        <v>1</v>
      </c>
      <c r="D17" s="318" t="s">
        <v>273</v>
      </c>
      <c r="E17" s="318" t="s">
        <v>367</v>
      </c>
      <c r="F17" s="318" t="s">
        <v>280</v>
      </c>
    </row>
    <row r="18" spans="1:6" ht="18" customHeight="1" x14ac:dyDescent="0.25">
      <c r="A18" s="28"/>
      <c r="B18" s="356">
        <v>2</v>
      </c>
      <c r="C18" s="357">
        <f>'AC YR 2'!H23</f>
        <v>1</v>
      </c>
      <c r="D18" s="358" t="s">
        <v>410</v>
      </c>
      <c r="E18" s="358" t="s">
        <v>429</v>
      </c>
      <c r="F18" s="358" t="s">
        <v>411</v>
      </c>
    </row>
    <row r="19" spans="1:6" ht="18" customHeight="1" x14ac:dyDescent="0.25">
      <c r="A19" s="28"/>
      <c r="B19" s="355">
        <v>2</v>
      </c>
      <c r="C19" s="353">
        <f>'AC YR 2'!H32</f>
        <v>0.25</v>
      </c>
      <c r="D19" s="354" t="s">
        <v>381</v>
      </c>
      <c r="E19" s="354" t="s">
        <v>456</v>
      </c>
      <c r="F19" s="354" t="s">
        <v>382</v>
      </c>
    </row>
    <row r="20" spans="1:6" ht="18" customHeight="1" x14ac:dyDescent="0.25">
      <c r="A20" s="28"/>
      <c r="B20" s="355">
        <v>2</v>
      </c>
      <c r="C20" s="353">
        <f>'AC YR 2'!H33</f>
        <v>0.25</v>
      </c>
      <c r="D20" s="354" t="s">
        <v>380</v>
      </c>
      <c r="E20" s="354" t="s">
        <v>456</v>
      </c>
      <c r="F20" s="354" t="s">
        <v>297</v>
      </c>
    </row>
    <row r="21" spans="1:6" ht="27.6" customHeight="1" x14ac:dyDescent="0.25">
      <c r="A21" s="28"/>
      <c r="B21" s="355">
        <v>2</v>
      </c>
      <c r="C21" s="353">
        <f>'AC YR 2'!H34</f>
        <v>0.25</v>
      </c>
      <c r="D21" s="408" t="s">
        <v>469</v>
      </c>
      <c r="E21" s="354" t="s">
        <v>456</v>
      </c>
      <c r="F21" s="354" t="s">
        <v>297</v>
      </c>
    </row>
    <row r="22" spans="1:6" ht="18" customHeight="1" x14ac:dyDescent="0.25">
      <c r="A22" s="28"/>
      <c r="B22" s="337">
        <v>2</v>
      </c>
      <c r="C22" s="339">
        <f>'AC YR 2'!H20</f>
        <v>1</v>
      </c>
      <c r="D22" s="318" t="s">
        <v>278</v>
      </c>
      <c r="E22" s="318" t="s">
        <v>279</v>
      </c>
      <c r="F22" s="318" t="s">
        <v>280</v>
      </c>
    </row>
    <row r="25" spans="1:6" ht="20.25" customHeight="1" x14ac:dyDescent="0.3">
      <c r="A25" s="28"/>
      <c r="B25" s="469" t="s">
        <v>415</v>
      </c>
      <c r="C25" s="469"/>
      <c r="D25" s="470"/>
      <c r="E25" s="470"/>
      <c r="F25" s="470"/>
    </row>
    <row r="26" spans="1:6" ht="33.75" customHeight="1" x14ac:dyDescent="0.3">
      <c r="A26" s="28"/>
      <c r="B26" s="336" t="s">
        <v>277</v>
      </c>
      <c r="C26" s="336" t="s">
        <v>337</v>
      </c>
      <c r="D26" s="319" t="s">
        <v>274</v>
      </c>
      <c r="E26" s="319" t="s">
        <v>289</v>
      </c>
      <c r="F26" s="319" t="s">
        <v>281</v>
      </c>
    </row>
    <row r="27" spans="1:6" ht="18" customHeight="1" x14ac:dyDescent="0.25">
      <c r="A27" s="28"/>
      <c r="B27" s="337">
        <v>3</v>
      </c>
      <c r="C27" s="339">
        <f>'AC YR 3'!H21</f>
        <v>1</v>
      </c>
      <c r="D27" s="318" t="s">
        <v>273</v>
      </c>
      <c r="E27" s="318" t="s">
        <v>367</v>
      </c>
      <c r="F27" s="318" t="s">
        <v>280</v>
      </c>
    </row>
    <row r="28" spans="1:6" ht="18" customHeight="1" x14ac:dyDescent="0.25">
      <c r="A28" s="28"/>
      <c r="B28" s="355">
        <v>3</v>
      </c>
      <c r="C28" s="353">
        <f>'AC YR 3'!H32</f>
        <v>0.25</v>
      </c>
      <c r="D28" s="354" t="s">
        <v>381</v>
      </c>
      <c r="E28" s="354" t="s">
        <v>456</v>
      </c>
      <c r="F28" s="354" t="s">
        <v>382</v>
      </c>
    </row>
    <row r="29" spans="1:6" ht="18" customHeight="1" x14ac:dyDescent="0.25">
      <c r="A29" s="28"/>
      <c r="B29" s="355">
        <v>3</v>
      </c>
      <c r="C29" s="353">
        <f>'AC YR 3'!H33</f>
        <v>0.25</v>
      </c>
      <c r="D29" s="354" t="s">
        <v>380</v>
      </c>
      <c r="E29" s="354" t="s">
        <v>456</v>
      </c>
      <c r="F29" s="354" t="s">
        <v>297</v>
      </c>
    </row>
    <row r="30" spans="1:6" ht="27.6" customHeight="1" x14ac:dyDescent="0.25">
      <c r="A30" s="28"/>
      <c r="B30" s="355">
        <v>3</v>
      </c>
      <c r="C30" s="353">
        <f>'AC YR 3'!H34</f>
        <v>0.25</v>
      </c>
      <c r="D30" s="408" t="s">
        <v>469</v>
      </c>
      <c r="E30" s="354" t="s">
        <v>456</v>
      </c>
      <c r="F30" s="354" t="s">
        <v>297</v>
      </c>
    </row>
    <row r="31" spans="1:6" ht="18" customHeight="1" x14ac:dyDescent="0.25">
      <c r="A31" s="28"/>
      <c r="B31" s="337">
        <v>3</v>
      </c>
      <c r="C31" s="339">
        <f>'AC YR 3'!H22</f>
        <v>1</v>
      </c>
      <c r="D31" s="318" t="s">
        <v>278</v>
      </c>
      <c r="E31" s="318" t="s">
        <v>279</v>
      </c>
      <c r="F31" s="318" t="s">
        <v>280</v>
      </c>
    </row>
    <row r="34" spans="1:7" ht="20.25" customHeight="1" x14ac:dyDescent="0.3">
      <c r="A34" s="28"/>
      <c r="B34" s="469" t="s">
        <v>416</v>
      </c>
      <c r="C34" s="469"/>
      <c r="D34" s="470"/>
      <c r="E34" s="470"/>
      <c r="F34" s="470"/>
    </row>
    <row r="35" spans="1:7" ht="33.75" customHeight="1" x14ac:dyDescent="0.3">
      <c r="A35" s="28"/>
      <c r="B35" s="336" t="s">
        <v>277</v>
      </c>
      <c r="C35" s="336" t="s">
        <v>337</v>
      </c>
      <c r="D35" s="319" t="s">
        <v>274</v>
      </c>
      <c r="E35" s="319" t="s">
        <v>289</v>
      </c>
      <c r="F35" s="319" t="s">
        <v>281</v>
      </c>
    </row>
    <row r="36" spans="1:7" ht="18" customHeight="1" x14ac:dyDescent="0.25">
      <c r="A36" s="28"/>
      <c r="B36" s="337">
        <v>4</v>
      </c>
      <c r="C36" s="339">
        <f>'AC YR 4'!H21</f>
        <v>1</v>
      </c>
      <c r="D36" s="318" t="s">
        <v>273</v>
      </c>
      <c r="E36" s="318" t="s">
        <v>367</v>
      </c>
      <c r="F36" s="318" t="s">
        <v>280</v>
      </c>
    </row>
    <row r="37" spans="1:7" ht="18" customHeight="1" x14ac:dyDescent="0.25">
      <c r="A37" s="28"/>
      <c r="B37" s="360">
        <v>4</v>
      </c>
      <c r="C37" s="361">
        <f>'AC YR 4'!H46</f>
        <v>1</v>
      </c>
      <c r="D37" s="362" t="s">
        <v>287</v>
      </c>
      <c r="E37" s="362" t="s">
        <v>418</v>
      </c>
      <c r="F37" s="363" t="s">
        <v>483</v>
      </c>
    </row>
    <row r="38" spans="1:7" ht="18" customHeight="1" x14ac:dyDescent="0.25">
      <c r="A38" s="28"/>
      <c r="B38" s="355">
        <v>4</v>
      </c>
      <c r="C38" s="353">
        <f>'AC YR 4'!H32</f>
        <v>1</v>
      </c>
      <c r="D38" s="354" t="s">
        <v>458</v>
      </c>
      <c r="E38" s="354" t="s">
        <v>293</v>
      </c>
      <c r="F38" s="354" t="s">
        <v>290</v>
      </c>
    </row>
    <row r="39" spans="1:7" ht="18" customHeight="1" x14ac:dyDescent="0.25">
      <c r="A39" s="28"/>
      <c r="B39" s="355">
        <v>4</v>
      </c>
      <c r="C39" s="353">
        <f>'AC YR 4'!H33</f>
        <v>0.05</v>
      </c>
      <c r="D39" s="354" t="s">
        <v>502</v>
      </c>
      <c r="E39" s="354" t="s">
        <v>294</v>
      </c>
      <c r="F39" s="354" t="s">
        <v>295</v>
      </c>
      <c r="G39" s="28" t="s">
        <v>503</v>
      </c>
    </row>
    <row r="40" spans="1:7" ht="18" customHeight="1" x14ac:dyDescent="0.25">
      <c r="A40" s="28"/>
      <c r="B40" s="356">
        <v>4</v>
      </c>
      <c r="C40" s="357">
        <f>'AC YR 4'!H25</f>
        <v>1</v>
      </c>
      <c r="D40" s="358" t="s">
        <v>471</v>
      </c>
      <c r="E40" s="358" t="s">
        <v>429</v>
      </c>
      <c r="F40" s="358" t="s">
        <v>487</v>
      </c>
    </row>
    <row r="41" spans="1:7" ht="18" customHeight="1" x14ac:dyDescent="0.25">
      <c r="A41" s="28"/>
      <c r="B41" s="356">
        <v>4</v>
      </c>
      <c r="C41" s="357">
        <f>'AC YR 4'!H28</f>
        <v>0.02</v>
      </c>
      <c r="D41" s="358" t="s">
        <v>417</v>
      </c>
      <c r="E41" s="358"/>
      <c r="F41" s="358" t="s">
        <v>486</v>
      </c>
    </row>
    <row r="42" spans="1:7" ht="18" customHeight="1" x14ac:dyDescent="0.25">
      <c r="A42" s="28"/>
      <c r="B42" s="337">
        <v>4</v>
      </c>
      <c r="C42" s="339">
        <f>'AC YR 4'!H22</f>
        <v>1</v>
      </c>
      <c r="D42" s="318" t="s">
        <v>278</v>
      </c>
      <c r="E42" s="318" t="s">
        <v>279</v>
      </c>
      <c r="F42" s="318" t="s">
        <v>280</v>
      </c>
    </row>
    <row r="45" spans="1:7" ht="20.25" customHeight="1" x14ac:dyDescent="0.3">
      <c r="A45" s="28"/>
      <c r="B45" s="469" t="s">
        <v>419</v>
      </c>
      <c r="C45" s="469"/>
      <c r="D45" s="470"/>
      <c r="E45" s="470"/>
      <c r="F45" s="470"/>
    </row>
    <row r="46" spans="1:7" ht="33.75" customHeight="1" x14ac:dyDescent="0.3">
      <c r="A46" s="28"/>
      <c r="B46" s="336" t="s">
        <v>277</v>
      </c>
      <c r="C46" s="336" t="s">
        <v>337</v>
      </c>
      <c r="D46" s="319" t="s">
        <v>274</v>
      </c>
      <c r="E46" s="319" t="s">
        <v>289</v>
      </c>
      <c r="F46" s="319" t="s">
        <v>281</v>
      </c>
    </row>
    <row r="47" spans="1:7" ht="18" customHeight="1" x14ac:dyDescent="0.25">
      <c r="A47" s="28"/>
      <c r="B47" s="337">
        <v>5</v>
      </c>
      <c r="C47" s="339">
        <f>'AC YR 5'!H21</f>
        <v>1</v>
      </c>
      <c r="D47" s="318" t="s">
        <v>273</v>
      </c>
      <c r="E47" s="318" t="s">
        <v>367</v>
      </c>
      <c r="F47" s="318" t="s">
        <v>280</v>
      </c>
    </row>
    <row r="48" spans="1:7" ht="18" customHeight="1" x14ac:dyDescent="0.25">
      <c r="A48" s="28"/>
      <c r="B48" s="356">
        <v>5</v>
      </c>
      <c r="C48" s="357">
        <f>'AC YR 5'!H25</f>
        <v>0.1</v>
      </c>
      <c r="D48" s="358" t="s">
        <v>490</v>
      </c>
      <c r="E48" s="358" t="s">
        <v>371</v>
      </c>
      <c r="F48" s="358" t="s">
        <v>421</v>
      </c>
    </row>
    <row r="49" spans="1:6" ht="18" customHeight="1" x14ac:dyDescent="0.25">
      <c r="A49" s="28"/>
      <c r="B49" s="355">
        <v>5</v>
      </c>
      <c r="C49" s="353">
        <f>'AC YR 5'!H32</f>
        <v>0.2</v>
      </c>
      <c r="D49" s="354" t="s">
        <v>381</v>
      </c>
      <c r="E49" s="354" t="s">
        <v>456</v>
      </c>
      <c r="F49" s="354" t="s">
        <v>296</v>
      </c>
    </row>
    <row r="50" spans="1:6" ht="18" customHeight="1" x14ac:dyDescent="0.25">
      <c r="A50" s="28"/>
      <c r="B50" s="355">
        <v>5</v>
      </c>
      <c r="C50" s="353">
        <f>'AC YR 5'!H33</f>
        <v>0.1</v>
      </c>
      <c r="D50" s="354" t="s">
        <v>380</v>
      </c>
      <c r="E50" s="354" t="s">
        <v>456</v>
      </c>
      <c r="F50" s="354" t="s">
        <v>297</v>
      </c>
    </row>
    <row r="51" spans="1:6" ht="28.8" customHeight="1" x14ac:dyDescent="0.25">
      <c r="A51" s="28"/>
      <c r="B51" s="355">
        <v>5</v>
      </c>
      <c r="C51" s="353">
        <f>'AC YR 5'!H34</f>
        <v>0.1</v>
      </c>
      <c r="D51" s="408" t="s">
        <v>469</v>
      </c>
      <c r="E51" s="354" t="s">
        <v>456</v>
      </c>
      <c r="F51" s="354" t="s">
        <v>297</v>
      </c>
    </row>
    <row r="52" spans="1:6" ht="18" customHeight="1" x14ac:dyDescent="0.25">
      <c r="A52" s="28"/>
      <c r="B52" s="337">
        <v>5</v>
      </c>
      <c r="C52" s="339">
        <f>'AC YR 5'!H22</f>
        <v>1</v>
      </c>
      <c r="D52" s="318" t="s">
        <v>278</v>
      </c>
      <c r="E52" s="318" t="s">
        <v>279</v>
      </c>
      <c r="F52" s="318" t="s">
        <v>280</v>
      </c>
    </row>
    <row r="55" spans="1:6" ht="20.25" customHeight="1" x14ac:dyDescent="0.3">
      <c r="A55" s="28"/>
      <c r="B55" s="469" t="s">
        <v>420</v>
      </c>
      <c r="C55" s="469"/>
      <c r="D55" s="470"/>
      <c r="E55" s="470"/>
      <c r="F55" s="470"/>
    </row>
    <row r="56" spans="1:6" ht="33.75" customHeight="1" x14ac:dyDescent="0.3">
      <c r="A56" s="28"/>
      <c r="B56" s="336" t="s">
        <v>277</v>
      </c>
      <c r="C56" s="336" t="s">
        <v>337</v>
      </c>
      <c r="D56" s="319" t="s">
        <v>274</v>
      </c>
      <c r="E56" s="319" t="s">
        <v>289</v>
      </c>
      <c r="F56" s="319" t="s">
        <v>281</v>
      </c>
    </row>
    <row r="57" spans="1:6" ht="18" customHeight="1" x14ac:dyDescent="0.25">
      <c r="A57" s="28"/>
      <c r="B57" s="337">
        <v>6</v>
      </c>
      <c r="C57" s="339">
        <f>'AC YR 6'!H21</f>
        <v>1</v>
      </c>
      <c r="D57" s="318" t="s">
        <v>273</v>
      </c>
      <c r="E57" s="318" t="s">
        <v>367</v>
      </c>
      <c r="F57" s="318" t="s">
        <v>280</v>
      </c>
    </row>
    <row r="58" spans="1:6" ht="18" customHeight="1" x14ac:dyDescent="0.25">
      <c r="A58" s="28"/>
      <c r="B58" s="356">
        <v>6</v>
      </c>
      <c r="C58" s="357">
        <f>'AC YR 6'!H25</f>
        <v>0.1</v>
      </c>
      <c r="D58" s="358" t="s">
        <v>490</v>
      </c>
      <c r="E58" s="358" t="s">
        <v>371</v>
      </c>
      <c r="F58" s="358" t="s">
        <v>421</v>
      </c>
    </row>
    <row r="59" spans="1:6" ht="18" customHeight="1" x14ac:dyDescent="0.25">
      <c r="A59" s="28"/>
      <c r="B59" s="355">
        <v>6</v>
      </c>
      <c r="C59" s="353">
        <f>'AC YR 6'!H32</f>
        <v>0.2</v>
      </c>
      <c r="D59" s="354" t="s">
        <v>381</v>
      </c>
      <c r="E59" s="354" t="s">
        <v>456</v>
      </c>
      <c r="F59" s="354" t="s">
        <v>296</v>
      </c>
    </row>
    <row r="60" spans="1:6" ht="18" customHeight="1" x14ac:dyDescent="0.25">
      <c r="A60" s="28"/>
      <c r="B60" s="355">
        <v>6</v>
      </c>
      <c r="C60" s="353">
        <f>'AC YR 6'!H33</f>
        <v>0.1</v>
      </c>
      <c r="D60" s="354" t="s">
        <v>380</v>
      </c>
      <c r="E60" s="354" t="s">
        <v>456</v>
      </c>
      <c r="F60" s="354" t="s">
        <v>297</v>
      </c>
    </row>
    <row r="61" spans="1:6" ht="28.2" customHeight="1" x14ac:dyDescent="0.25">
      <c r="A61" s="28"/>
      <c r="B61" s="355">
        <v>6</v>
      </c>
      <c r="C61" s="353">
        <f>'AC YR 6'!H34</f>
        <v>0.1</v>
      </c>
      <c r="D61" s="408" t="s">
        <v>469</v>
      </c>
      <c r="E61" s="354" t="s">
        <v>456</v>
      </c>
      <c r="F61" s="354" t="s">
        <v>297</v>
      </c>
    </row>
    <row r="62" spans="1:6" ht="18" customHeight="1" x14ac:dyDescent="0.25">
      <c r="A62" s="28"/>
      <c r="B62" s="337">
        <v>6</v>
      </c>
      <c r="C62" s="339">
        <f>'AC YR 6'!H22</f>
        <v>1</v>
      </c>
      <c r="D62" s="318" t="s">
        <v>278</v>
      </c>
      <c r="E62" s="318" t="s">
        <v>279</v>
      </c>
      <c r="F62" s="318" t="s">
        <v>280</v>
      </c>
    </row>
    <row r="65" spans="1:6" ht="20.25" customHeight="1" x14ac:dyDescent="0.3">
      <c r="A65" s="28"/>
      <c r="B65" s="469" t="s">
        <v>423</v>
      </c>
      <c r="C65" s="469"/>
      <c r="D65" s="470"/>
      <c r="E65" s="470"/>
      <c r="F65" s="470"/>
    </row>
    <row r="66" spans="1:6" ht="33.75" customHeight="1" x14ac:dyDescent="0.3">
      <c r="A66" s="28"/>
      <c r="B66" s="336" t="s">
        <v>277</v>
      </c>
      <c r="C66" s="336" t="s">
        <v>337</v>
      </c>
      <c r="D66" s="319" t="s">
        <v>274</v>
      </c>
      <c r="E66" s="319" t="s">
        <v>289</v>
      </c>
      <c r="F66" s="319" t="s">
        <v>281</v>
      </c>
    </row>
    <row r="67" spans="1:6" ht="18" customHeight="1" x14ac:dyDescent="0.25">
      <c r="A67" s="28"/>
      <c r="B67" s="337">
        <v>7</v>
      </c>
      <c r="C67" s="339">
        <f>'AC YR 7'!H21</f>
        <v>1</v>
      </c>
      <c r="D67" s="318" t="s">
        <v>273</v>
      </c>
      <c r="E67" s="318" t="s">
        <v>367</v>
      </c>
      <c r="F67" s="318" t="s">
        <v>280</v>
      </c>
    </row>
    <row r="68" spans="1:6" ht="18" customHeight="1" x14ac:dyDescent="0.25">
      <c r="A68" s="28"/>
      <c r="B68" s="356">
        <v>7</v>
      </c>
      <c r="C68" s="357">
        <f>'AC YR 7'!H25</f>
        <v>0.1</v>
      </c>
      <c r="D68" s="358" t="s">
        <v>490</v>
      </c>
      <c r="E68" s="358" t="s">
        <v>371</v>
      </c>
      <c r="F68" s="358" t="s">
        <v>421</v>
      </c>
    </row>
    <row r="69" spans="1:6" ht="18" customHeight="1" x14ac:dyDescent="0.25">
      <c r="A69" s="28"/>
      <c r="B69" s="355">
        <v>7</v>
      </c>
      <c r="C69" s="353">
        <f>'AC YR 7'!H32</f>
        <v>0.1</v>
      </c>
      <c r="D69" s="354" t="s">
        <v>381</v>
      </c>
      <c r="E69" s="354" t="s">
        <v>456</v>
      </c>
      <c r="F69" s="354" t="s">
        <v>296</v>
      </c>
    </row>
    <row r="70" spans="1:6" ht="18" customHeight="1" x14ac:dyDescent="0.25">
      <c r="A70" s="28"/>
      <c r="B70" s="355">
        <v>7</v>
      </c>
      <c r="C70" s="353">
        <f>'AC YR 7'!H33</f>
        <v>0.1</v>
      </c>
      <c r="D70" s="354" t="s">
        <v>380</v>
      </c>
      <c r="E70" s="354" t="s">
        <v>456</v>
      </c>
      <c r="F70" s="354" t="s">
        <v>297</v>
      </c>
    </row>
    <row r="71" spans="1:6" ht="30.6" customHeight="1" x14ac:dyDescent="0.25">
      <c r="A71" s="28"/>
      <c r="B71" s="355">
        <v>7</v>
      </c>
      <c r="C71" s="353">
        <f>'AC YR 7'!H34</f>
        <v>0.1</v>
      </c>
      <c r="D71" s="408" t="s">
        <v>469</v>
      </c>
      <c r="E71" s="354" t="s">
        <v>456</v>
      </c>
      <c r="F71" s="354" t="s">
        <v>297</v>
      </c>
    </row>
    <row r="72" spans="1:6" ht="18" customHeight="1" x14ac:dyDescent="0.25">
      <c r="A72" s="28"/>
      <c r="B72" s="337">
        <v>7</v>
      </c>
      <c r="C72" s="339">
        <f>'AC YR 7'!H22</f>
        <v>1</v>
      </c>
      <c r="D72" s="318" t="s">
        <v>278</v>
      </c>
      <c r="E72" s="318" t="s">
        <v>279</v>
      </c>
      <c r="F72" s="318" t="s">
        <v>280</v>
      </c>
    </row>
    <row r="75" spans="1:6" ht="20.25" customHeight="1" x14ac:dyDescent="0.3">
      <c r="A75" s="28"/>
      <c r="B75" s="469" t="s">
        <v>424</v>
      </c>
      <c r="C75" s="469"/>
      <c r="D75" s="470"/>
      <c r="E75" s="470"/>
      <c r="F75" s="470"/>
    </row>
    <row r="76" spans="1:6" ht="33.75" customHeight="1" x14ac:dyDescent="0.3">
      <c r="A76" s="28"/>
      <c r="B76" s="336" t="s">
        <v>277</v>
      </c>
      <c r="C76" s="336" t="s">
        <v>337</v>
      </c>
      <c r="D76" s="319" t="s">
        <v>274</v>
      </c>
      <c r="E76" s="319" t="s">
        <v>289</v>
      </c>
      <c r="F76" s="319" t="s">
        <v>281</v>
      </c>
    </row>
    <row r="77" spans="1:6" ht="18" customHeight="1" x14ac:dyDescent="0.25">
      <c r="A77" s="28"/>
      <c r="B77" s="337">
        <v>8</v>
      </c>
      <c r="C77" s="339">
        <f>'AC YR 8'!H21</f>
        <v>1</v>
      </c>
      <c r="D77" s="318" t="s">
        <v>273</v>
      </c>
      <c r="E77" s="318" t="s">
        <v>367</v>
      </c>
      <c r="F77" s="318" t="s">
        <v>280</v>
      </c>
    </row>
    <row r="78" spans="1:6" ht="18" customHeight="1" x14ac:dyDescent="0.25">
      <c r="A78" s="28"/>
      <c r="B78" s="355">
        <v>8</v>
      </c>
      <c r="C78" s="353">
        <f>'AC YR 8'!H32</f>
        <v>0.05</v>
      </c>
      <c r="D78" s="354" t="s">
        <v>381</v>
      </c>
      <c r="E78" s="354" t="s">
        <v>456</v>
      </c>
      <c r="F78" s="354" t="s">
        <v>296</v>
      </c>
    </row>
    <row r="79" spans="1:6" ht="18" customHeight="1" x14ac:dyDescent="0.25">
      <c r="A79" s="28"/>
      <c r="B79" s="355">
        <v>8</v>
      </c>
      <c r="C79" s="353">
        <f>'AC YR 8'!H33</f>
        <v>0.05</v>
      </c>
      <c r="D79" s="354" t="s">
        <v>380</v>
      </c>
      <c r="E79" s="354" t="s">
        <v>456</v>
      </c>
      <c r="F79" s="354" t="s">
        <v>297</v>
      </c>
    </row>
    <row r="80" spans="1:6" ht="30.6" customHeight="1" x14ac:dyDescent="0.25">
      <c r="A80" s="28"/>
      <c r="B80" s="355">
        <v>8</v>
      </c>
      <c r="C80" s="353">
        <f>'AC YR 8'!H34</f>
        <v>0.05</v>
      </c>
      <c r="D80" s="408" t="s">
        <v>469</v>
      </c>
      <c r="E80" s="354" t="s">
        <v>456</v>
      </c>
      <c r="F80" s="354" t="s">
        <v>297</v>
      </c>
    </row>
    <row r="81" spans="1:7" ht="18" customHeight="1" x14ac:dyDescent="0.25">
      <c r="A81" s="28"/>
      <c r="B81" s="337">
        <v>8</v>
      </c>
      <c r="C81" s="339">
        <f>'AC YR 8'!H22</f>
        <v>1</v>
      </c>
      <c r="D81" s="318" t="s">
        <v>278</v>
      </c>
      <c r="E81" s="318" t="s">
        <v>279</v>
      </c>
      <c r="F81" s="318" t="s">
        <v>280</v>
      </c>
    </row>
    <row r="83" spans="1:7" ht="20.25" customHeight="1" x14ac:dyDescent="0.3">
      <c r="A83" s="28"/>
      <c r="B83" s="469" t="s">
        <v>479</v>
      </c>
      <c r="C83" s="469"/>
      <c r="D83" s="470"/>
      <c r="E83" s="470"/>
      <c r="F83" s="470"/>
    </row>
    <row r="84" spans="1:7" ht="33.75" customHeight="1" x14ac:dyDescent="0.3">
      <c r="A84" s="28"/>
      <c r="B84" s="336" t="s">
        <v>277</v>
      </c>
      <c r="C84" s="336" t="s">
        <v>337</v>
      </c>
      <c r="D84" s="319" t="s">
        <v>274</v>
      </c>
      <c r="E84" s="319" t="s">
        <v>289</v>
      </c>
      <c r="F84" s="319" t="s">
        <v>281</v>
      </c>
    </row>
    <row r="85" spans="1:7" ht="18" customHeight="1" x14ac:dyDescent="0.25">
      <c r="A85" s="28"/>
      <c r="B85" s="337">
        <v>9</v>
      </c>
      <c r="C85" s="339">
        <f>'AC YR 9'!H21</f>
        <v>1</v>
      </c>
      <c r="D85" s="318" t="s">
        <v>273</v>
      </c>
      <c r="E85" s="318" t="s">
        <v>367</v>
      </c>
      <c r="F85" s="318" t="s">
        <v>280</v>
      </c>
    </row>
    <row r="86" spans="1:7" ht="18" customHeight="1" x14ac:dyDescent="0.25">
      <c r="A86" s="28"/>
      <c r="B86" s="360">
        <v>9</v>
      </c>
      <c r="C86" s="361">
        <f>'AC YR 9'!H46</f>
        <v>1</v>
      </c>
      <c r="D86" s="362" t="s">
        <v>287</v>
      </c>
      <c r="E86" s="362" t="s">
        <v>412</v>
      </c>
      <c r="F86" s="363" t="s">
        <v>483</v>
      </c>
    </row>
    <row r="87" spans="1:7" ht="18" customHeight="1" x14ac:dyDescent="0.25">
      <c r="A87" s="28"/>
      <c r="B87" s="355">
        <v>9</v>
      </c>
      <c r="C87" s="353">
        <f>'AC YR 9'!H32</f>
        <v>1</v>
      </c>
      <c r="D87" s="354" t="s">
        <v>458</v>
      </c>
      <c r="E87" s="354" t="s">
        <v>293</v>
      </c>
      <c r="F87" s="354" t="s">
        <v>290</v>
      </c>
    </row>
    <row r="88" spans="1:7" ht="18" customHeight="1" x14ac:dyDescent="0.25">
      <c r="A88" s="28"/>
      <c r="B88" s="355">
        <v>9</v>
      </c>
      <c r="C88" s="353">
        <f>'AC YR 4'!H83</f>
        <v>0</v>
      </c>
      <c r="D88" s="354" t="s">
        <v>502</v>
      </c>
      <c r="E88" s="354" t="s">
        <v>294</v>
      </c>
      <c r="F88" s="354" t="s">
        <v>295</v>
      </c>
      <c r="G88" s="28" t="s">
        <v>503</v>
      </c>
    </row>
    <row r="89" spans="1:7" ht="18" customHeight="1" x14ac:dyDescent="0.25">
      <c r="A89" s="28"/>
      <c r="B89" s="356">
        <v>9</v>
      </c>
      <c r="C89" s="357">
        <f>'AC YR 9'!H25</f>
        <v>1</v>
      </c>
      <c r="D89" s="358" t="s">
        <v>491</v>
      </c>
      <c r="E89" s="358" t="s">
        <v>371</v>
      </c>
      <c r="F89" s="358" t="s">
        <v>421</v>
      </c>
    </row>
    <row r="90" spans="1:7" ht="18" customHeight="1" x14ac:dyDescent="0.25">
      <c r="A90" s="28"/>
      <c r="B90" s="356">
        <v>9</v>
      </c>
      <c r="C90" s="357">
        <f>'AC YR 9'!H28</f>
        <v>0.02</v>
      </c>
      <c r="D90" s="358" t="s">
        <v>417</v>
      </c>
      <c r="E90" s="358"/>
      <c r="F90" s="358" t="s">
        <v>486</v>
      </c>
    </row>
    <row r="91" spans="1:7" ht="18" customHeight="1" x14ac:dyDescent="0.25">
      <c r="A91" s="28"/>
      <c r="B91" s="337">
        <v>9</v>
      </c>
      <c r="C91" s="339">
        <f>'AC YR 9'!H22</f>
        <v>1</v>
      </c>
      <c r="D91" s="318" t="s">
        <v>278</v>
      </c>
      <c r="E91" s="318" t="s">
        <v>279</v>
      </c>
      <c r="F91" s="318" t="s">
        <v>280</v>
      </c>
    </row>
    <row r="93" spans="1:7" ht="20.25" customHeight="1" x14ac:dyDescent="0.3">
      <c r="A93" s="28"/>
      <c r="B93" s="469" t="s">
        <v>425</v>
      </c>
      <c r="C93" s="469"/>
      <c r="D93" s="470"/>
      <c r="E93" s="470"/>
      <c r="F93" s="470"/>
    </row>
    <row r="94" spans="1:7" ht="33.75" customHeight="1" x14ac:dyDescent="0.3">
      <c r="A94" s="28"/>
      <c r="B94" s="336" t="s">
        <v>277</v>
      </c>
      <c r="C94" s="336" t="s">
        <v>337</v>
      </c>
      <c r="D94" s="319" t="s">
        <v>274</v>
      </c>
      <c r="E94" s="319" t="s">
        <v>289</v>
      </c>
      <c r="F94" s="319" t="s">
        <v>281</v>
      </c>
    </row>
    <row r="95" spans="1:7" ht="18" customHeight="1" x14ac:dyDescent="0.25">
      <c r="A95" s="28"/>
      <c r="B95" s="337">
        <v>10</v>
      </c>
      <c r="C95" s="339">
        <f>'AC YR10'!H21</f>
        <v>1</v>
      </c>
      <c r="D95" s="318" t="s">
        <v>273</v>
      </c>
      <c r="E95" s="318" t="s">
        <v>367</v>
      </c>
      <c r="F95" s="318" t="s">
        <v>280</v>
      </c>
    </row>
    <row r="96" spans="1:7" ht="18" customHeight="1" x14ac:dyDescent="0.25">
      <c r="A96" s="28"/>
      <c r="B96" s="355">
        <v>10</v>
      </c>
      <c r="C96" s="353">
        <f>'AC YR10'!H32</f>
        <v>0.1</v>
      </c>
      <c r="D96" s="354" t="s">
        <v>381</v>
      </c>
      <c r="E96" s="354" t="s">
        <v>456</v>
      </c>
      <c r="F96" s="354" t="s">
        <v>296</v>
      </c>
    </row>
    <row r="97" spans="1:6" ht="18" customHeight="1" x14ac:dyDescent="0.25">
      <c r="A97" s="28"/>
      <c r="B97" s="355">
        <v>10</v>
      </c>
      <c r="C97" s="353">
        <f>'AC YR10'!H33</f>
        <v>0.1</v>
      </c>
      <c r="D97" s="354" t="s">
        <v>380</v>
      </c>
      <c r="E97" s="354" t="s">
        <v>456</v>
      </c>
      <c r="F97" s="354" t="s">
        <v>297</v>
      </c>
    </row>
    <row r="98" spans="1:6" ht="28.2" customHeight="1" x14ac:dyDescent="0.25">
      <c r="A98" s="28"/>
      <c r="B98" s="355">
        <v>10</v>
      </c>
      <c r="C98" s="353">
        <f>'AC YR10'!H34</f>
        <v>0.1</v>
      </c>
      <c r="D98" s="408" t="s">
        <v>469</v>
      </c>
      <c r="E98" s="354" t="s">
        <v>456</v>
      </c>
      <c r="F98" s="354" t="s">
        <v>297</v>
      </c>
    </row>
    <row r="99" spans="1:6" ht="18" customHeight="1" x14ac:dyDescent="0.25">
      <c r="A99" s="28"/>
      <c r="B99" s="337">
        <v>10</v>
      </c>
      <c r="C99" s="339">
        <f>'AC YR10'!H22</f>
        <v>1</v>
      </c>
      <c r="D99" s="318" t="s">
        <v>278</v>
      </c>
      <c r="E99" s="318" t="s">
        <v>279</v>
      </c>
      <c r="F99" s="318" t="s">
        <v>280</v>
      </c>
    </row>
    <row r="101" spans="1:6" ht="20.25" customHeight="1" x14ac:dyDescent="0.3">
      <c r="A101" s="28"/>
      <c r="B101" s="469" t="s">
        <v>426</v>
      </c>
      <c r="C101" s="469"/>
      <c r="D101" s="470"/>
      <c r="E101" s="470"/>
      <c r="F101" s="470"/>
    </row>
    <row r="102" spans="1:6" ht="33.75" customHeight="1" x14ac:dyDescent="0.3">
      <c r="A102" s="28"/>
      <c r="B102" s="336" t="s">
        <v>277</v>
      </c>
      <c r="C102" s="336" t="s">
        <v>337</v>
      </c>
      <c r="D102" s="319" t="s">
        <v>274</v>
      </c>
      <c r="E102" s="319" t="s">
        <v>289</v>
      </c>
      <c r="F102" s="319" t="s">
        <v>281</v>
      </c>
    </row>
    <row r="103" spans="1:6" ht="18" customHeight="1" x14ac:dyDescent="0.25">
      <c r="A103" s="28"/>
      <c r="B103" s="337">
        <v>11</v>
      </c>
      <c r="C103" s="339">
        <f>'AC YR11'!H21</f>
        <v>1</v>
      </c>
      <c r="D103" s="318" t="s">
        <v>273</v>
      </c>
      <c r="E103" s="318" t="s">
        <v>367</v>
      </c>
      <c r="F103" s="318" t="s">
        <v>280</v>
      </c>
    </row>
    <row r="104" spans="1:6" ht="18" customHeight="1" x14ac:dyDescent="0.25">
      <c r="A104" s="28"/>
      <c r="B104" s="355">
        <v>11</v>
      </c>
      <c r="C104" s="353">
        <f>'AC YR11'!H32</f>
        <v>0.1</v>
      </c>
      <c r="D104" s="354" t="s">
        <v>381</v>
      </c>
      <c r="E104" s="354" t="s">
        <v>456</v>
      </c>
      <c r="F104" s="354" t="s">
        <v>296</v>
      </c>
    </row>
    <row r="105" spans="1:6" ht="18" customHeight="1" x14ac:dyDescent="0.25">
      <c r="A105" s="28"/>
      <c r="B105" s="355">
        <v>11</v>
      </c>
      <c r="C105" s="353">
        <f>'AC YR11'!H33</f>
        <v>0.1</v>
      </c>
      <c r="D105" s="354" t="s">
        <v>380</v>
      </c>
      <c r="E105" s="354" t="s">
        <v>456</v>
      </c>
      <c r="F105" s="354" t="s">
        <v>297</v>
      </c>
    </row>
    <row r="106" spans="1:6" ht="25.2" customHeight="1" x14ac:dyDescent="0.25">
      <c r="A106" s="28"/>
      <c r="B106" s="355">
        <v>11</v>
      </c>
      <c r="C106" s="353">
        <f>'AC YR11'!H34</f>
        <v>0.1</v>
      </c>
      <c r="D106" s="408" t="s">
        <v>469</v>
      </c>
      <c r="E106" s="354" t="s">
        <v>456</v>
      </c>
      <c r="F106" s="354" t="s">
        <v>297</v>
      </c>
    </row>
    <row r="107" spans="1:6" ht="18" customHeight="1" x14ac:dyDescent="0.25">
      <c r="A107" s="28"/>
      <c r="B107" s="337">
        <v>11</v>
      </c>
      <c r="C107" s="339">
        <v>1</v>
      </c>
      <c r="D107" s="318" t="s">
        <v>278</v>
      </c>
      <c r="E107" s="318" t="s">
        <v>279</v>
      </c>
      <c r="F107" s="318" t="s">
        <v>280</v>
      </c>
    </row>
    <row r="109" spans="1:6" ht="20.25" customHeight="1" x14ac:dyDescent="0.3">
      <c r="A109" s="28"/>
      <c r="B109" s="469" t="s">
        <v>427</v>
      </c>
      <c r="C109" s="469"/>
      <c r="D109" s="470"/>
      <c r="E109" s="470"/>
      <c r="F109" s="470"/>
    </row>
    <row r="110" spans="1:6" ht="33.75" customHeight="1" x14ac:dyDescent="0.3">
      <c r="A110" s="28"/>
      <c r="B110" s="336" t="s">
        <v>277</v>
      </c>
      <c r="C110" s="336" t="s">
        <v>337</v>
      </c>
      <c r="D110" s="319" t="s">
        <v>274</v>
      </c>
      <c r="E110" s="319" t="s">
        <v>289</v>
      </c>
      <c r="F110" s="319" t="s">
        <v>281</v>
      </c>
    </row>
    <row r="111" spans="1:6" ht="18" customHeight="1" x14ac:dyDescent="0.25">
      <c r="A111" s="28"/>
      <c r="B111" s="337">
        <v>12</v>
      </c>
      <c r="C111" s="339">
        <f>'AC YR12'!H21</f>
        <v>1</v>
      </c>
      <c r="D111" s="318" t="s">
        <v>273</v>
      </c>
      <c r="E111" s="318" t="s">
        <v>367</v>
      </c>
      <c r="F111" s="318" t="s">
        <v>280</v>
      </c>
    </row>
    <row r="112" spans="1:6" ht="18" customHeight="1" x14ac:dyDescent="0.25">
      <c r="A112" s="28"/>
      <c r="B112" s="355">
        <v>12</v>
      </c>
      <c r="C112" s="353">
        <f>'AC YR12'!H32</f>
        <v>0.05</v>
      </c>
      <c r="D112" s="354" t="s">
        <v>381</v>
      </c>
      <c r="E112" s="354" t="s">
        <v>456</v>
      </c>
      <c r="F112" s="354" t="s">
        <v>296</v>
      </c>
    </row>
    <row r="113" spans="1:6" ht="18" customHeight="1" x14ac:dyDescent="0.25">
      <c r="A113" s="28"/>
      <c r="B113" s="355">
        <v>12</v>
      </c>
      <c r="C113" s="353">
        <f>'AC YR12'!H33</f>
        <v>0.05</v>
      </c>
      <c r="D113" s="354" t="s">
        <v>380</v>
      </c>
      <c r="E113" s="354" t="s">
        <v>456</v>
      </c>
      <c r="F113" s="354" t="s">
        <v>297</v>
      </c>
    </row>
    <row r="114" spans="1:6" ht="28.2" customHeight="1" x14ac:dyDescent="0.25">
      <c r="A114" s="28"/>
      <c r="B114" s="355">
        <v>12</v>
      </c>
      <c r="C114" s="353">
        <f>'AC YR12'!H34</f>
        <v>0.05</v>
      </c>
      <c r="D114" s="408" t="s">
        <v>469</v>
      </c>
      <c r="E114" s="354" t="s">
        <v>456</v>
      </c>
      <c r="F114" s="354" t="s">
        <v>297</v>
      </c>
    </row>
    <row r="115" spans="1:6" ht="18" customHeight="1" x14ac:dyDescent="0.25">
      <c r="A115" s="28"/>
      <c r="B115" s="337">
        <v>12</v>
      </c>
      <c r="C115" s="339">
        <f>'AC YR12'!H22</f>
        <v>1</v>
      </c>
      <c r="D115" s="318" t="s">
        <v>278</v>
      </c>
      <c r="E115" s="318" t="s">
        <v>279</v>
      </c>
      <c r="F115" s="318" t="s">
        <v>280</v>
      </c>
    </row>
    <row r="117" spans="1:6" ht="20.25" customHeight="1" x14ac:dyDescent="0.3">
      <c r="A117" s="28"/>
      <c r="B117" s="469" t="s">
        <v>428</v>
      </c>
      <c r="C117" s="469"/>
      <c r="D117" s="470"/>
      <c r="E117" s="470"/>
      <c r="F117" s="470"/>
    </row>
    <row r="118" spans="1:6" ht="33.75" customHeight="1" x14ac:dyDescent="0.3">
      <c r="A118" s="28"/>
      <c r="B118" s="336" t="s">
        <v>277</v>
      </c>
      <c r="C118" s="336" t="s">
        <v>337</v>
      </c>
      <c r="D118" s="319" t="s">
        <v>274</v>
      </c>
      <c r="E118" s="319" t="s">
        <v>289</v>
      </c>
      <c r="F118" s="319" t="s">
        <v>281</v>
      </c>
    </row>
    <row r="119" spans="1:6" ht="18" customHeight="1" x14ac:dyDescent="0.25">
      <c r="A119" s="28"/>
      <c r="B119" s="337">
        <v>13</v>
      </c>
      <c r="C119" s="339">
        <f>'AC YR13'!H21</f>
        <v>1</v>
      </c>
      <c r="D119" s="318" t="s">
        <v>273</v>
      </c>
      <c r="E119" s="318" t="s">
        <v>367</v>
      </c>
      <c r="F119" s="318" t="s">
        <v>280</v>
      </c>
    </row>
    <row r="120" spans="1:6" ht="18" customHeight="1" x14ac:dyDescent="0.25">
      <c r="A120" s="28"/>
      <c r="B120" s="355">
        <v>13</v>
      </c>
      <c r="C120" s="353">
        <f>'AC YR13'!H32</f>
        <v>0.02</v>
      </c>
      <c r="D120" s="354" t="s">
        <v>381</v>
      </c>
      <c r="E120" s="354" t="s">
        <v>456</v>
      </c>
      <c r="F120" s="354" t="s">
        <v>296</v>
      </c>
    </row>
    <row r="121" spans="1:6" ht="18" customHeight="1" x14ac:dyDescent="0.25">
      <c r="A121" s="28"/>
      <c r="B121" s="355">
        <v>13</v>
      </c>
      <c r="C121" s="353">
        <f>'AC YR13'!H33</f>
        <v>0.02</v>
      </c>
      <c r="D121" s="354" t="s">
        <v>380</v>
      </c>
      <c r="E121" s="354" t="s">
        <v>456</v>
      </c>
      <c r="F121" s="354" t="s">
        <v>297</v>
      </c>
    </row>
    <row r="122" spans="1:6" ht="27.6" customHeight="1" x14ac:dyDescent="0.25">
      <c r="A122" s="28"/>
      <c r="B122" s="355">
        <v>13</v>
      </c>
      <c r="C122" s="353">
        <f>'AC YR13'!H34</f>
        <v>0.02</v>
      </c>
      <c r="D122" s="408" t="s">
        <v>469</v>
      </c>
      <c r="E122" s="354" t="s">
        <v>456</v>
      </c>
      <c r="F122" s="354" t="s">
        <v>297</v>
      </c>
    </row>
    <row r="123" spans="1:6" ht="18" customHeight="1" x14ac:dyDescent="0.25">
      <c r="A123" s="28"/>
      <c r="B123" s="337">
        <v>13</v>
      </c>
      <c r="C123" s="339">
        <v>1</v>
      </c>
      <c r="D123" s="318" t="s">
        <v>278</v>
      </c>
      <c r="E123" s="318" t="s">
        <v>279</v>
      </c>
      <c r="F123" s="318" t="s">
        <v>280</v>
      </c>
    </row>
    <row r="125" spans="1:6" ht="20.25" customHeight="1" x14ac:dyDescent="0.3">
      <c r="A125" s="28"/>
      <c r="B125" s="469" t="s">
        <v>422</v>
      </c>
      <c r="C125" s="469"/>
      <c r="D125" s="470"/>
      <c r="E125" s="470"/>
      <c r="F125" s="470"/>
    </row>
    <row r="126" spans="1:6" ht="33.75" customHeight="1" x14ac:dyDescent="0.3">
      <c r="A126" s="28"/>
      <c r="B126" s="336" t="s">
        <v>277</v>
      </c>
      <c r="C126" s="336" t="s">
        <v>337</v>
      </c>
      <c r="D126" s="319" t="s">
        <v>274</v>
      </c>
      <c r="E126" s="319" t="s">
        <v>289</v>
      </c>
      <c r="F126" s="319" t="s">
        <v>281</v>
      </c>
    </row>
    <row r="127" spans="1:6" ht="18" customHeight="1" x14ac:dyDescent="0.25">
      <c r="A127" s="28"/>
      <c r="B127" s="337">
        <v>14</v>
      </c>
      <c r="C127" s="339">
        <f>'AC YR14'!H21</f>
        <v>1</v>
      </c>
      <c r="D127" s="318" t="s">
        <v>273</v>
      </c>
      <c r="E127" s="318" t="s">
        <v>367</v>
      </c>
      <c r="F127" s="318" t="s">
        <v>280</v>
      </c>
    </row>
    <row r="128" spans="1:6" ht="18" customHeight="1" x14ac:dyDescent="0.25">
      <c r="A128" s="28"/>
      <c r="B128" s="355">
        <v>14</v>
      </c>
      <c r="C128" s="353">
        <f>'AC YR14'!H33</f>
        <v>0.05</v>
      </c>
      <c r="D128" s="354" t="s">
        <v>368</v>
      </c>
      <c r="E128" s="354" t="s">
        <v>294</v>
      </c>
      <c r="F128" s="354" t="s">
        <v>295</v>
      </c>
    </row>
    <row r="129" spans="1:7" ht="18" customHeight="1" x14ac:dyDescent="0.25">
      <c r="A129" s="28"/>
      <c r="B129" s="360">
        <v>14</v>
      </c>
      <c r="C129" s="361">
        <f>'AC YR14'!H46</f>
        <v>1</v>
      </c>
      <c r="D129" s="362" t="s">
        <v>287</v>
      </c>
      <c r="E129" s="362" t="s">
        <v>412</v>
      </c>
      <c r="F129" s="363" t="s">
        <v>483</v>
      </c>
    </row>
    <row r="130" spans="1:7" ht="18" customHeight="1" x14ac:dyDescent="0.25">
      <c r="A130" s="28"/>
      <c r="B130" s="355">
        <v>14</v>
      </c>
      <c r="C130" s="353">
        <f>'AC YR14'!H32</f>
        <v>1</v>
      </c>
      <c r="D130" s="354" t="s">
        <v>458</v>
      </c>
      <c r="E130" s="354" t="s">
        <v>293</v>
      </c>
      <c r="F130" s="354" t="s">
        <v>290</v>
      </c>
    </row>
    <row r="131" spans="1:7" ht="18" customHeight="1" x14ac:dyDescent="0.25">
      <c r="A131" s="28"/>
      <c r="B131" s="355">
        <v>14</v>
      </c>
      <c r="C131" s="353">
        <f>'AC YR 4'!H126</f>
        <v>0</v>
      </c>
      <c r="D131" s="354" t="s">
        <v>502</v>
      </c>
      <c r="E131" s="354" t="s">
        <v>294</v>
      </c>
      <c r="F131" s="354" t="s">
        <v>295</v>
      </c>
      <c r="G131" s="28" t="s">
        <v>503</v>
      </c>
    </row>
    <row r="132" spans="1:7" ht="18" customHeight="1" x14ac:dyDescent="0.25">
      <c r="A132" s="28"/>
      <c r="B132" s="356">
        <v>14</v>
      </c>
      <c r="C132" s="357">
        <f>'AC YR14'!H25</f>
        <v>1</v>
      </c>
      <c r="D132" s="358" t="s">
        <v>491</v>
      </c>
      <c r="E132" s="358" t="s">
        <v>371</v>
      </c>
      <c r="F132" s="358" t="s">
        <v>421</v>
      </c>
    </row>
    <row r="133" spans="1:7" ht="18" customHeight="1" x14ac:dyDescent="0.25">
      <c r="A133" s="28"/>
      <c r="B133" s="337">
        <v>14</v>
      </c>
      <c r="C133" s="339">
        <f>'AC YR14'!H22</f>
        <v>1</v>
      </c>
      <c r="D133" s="318" t="s">
        <v>278</v>
      </c>
      <c r="E133" s="318" t="s">
        <v>279</v>
      </c>
      <c r="F133" s="318" t="s">
        <v>280</v>
      </c>
    </row>
  </sheetData>
  <customSheetViews>
    <customSheetView guid="{E00EC0C4-E70A-4D33-A9FE-7CF308F53A5C}" showRuler="0">
      <selection activeCell="E15" sqref="E15"/>
      <pageMargins left="0.7" right="0.7" top="0.75" bottom="0.75" header="0.3" footer="0.3"/>
      <pageSetup orientation="portrait" verticalDpi="0"/>
      <headerFooter alignWithMargins="0"/>
    </customSheetView>
    <customSheetView guid="{DF41C481-38FD-4F9F-AEF1-AE5420249928}" showRuler="0" topLeftCell="A21">
      <selection activeCell="A33" sqref="A33:IV129"/>
      <pageMargins left="0.7" right="0.7" top="0.75" bottom="0.75" header="0.3" footer="0.3"/>
      <pageSetup orientation="portrait" verticalDpi="0"/>
      <headerFooter alignWithMargins="0"/>
    </customSheetView>
    <customSheetView guid="{5519EDA0-AC19-11DC-BDFC-0017F2D6B148}">
      <selection activeCell="E27" sqref="E27"/>
      <pageMargins left="0.7" right="0.7" top="0.75" bottom="0.75" header="0.3" footer="0.3"/>
      <pageSetup orientation="portrait" verticalDpi="0"/>
      <headerFooter alignWithMargins="0"/>
    </customSheetView>
  </customSheetViews>
  <mergeCells count="15">
    <mergeCell ref="B93:F93"/>
    <mergeCell ref="B101:F101"/>
    <mergeCell ref="B109:F109"/>
    <mergeCell ref="B117:F117"/>
    <mergeCell ref="B125:F125"/>
    <mergeCell ref="B2:F2"/>
    <mergeCell ref="B55:F55"/>
    <mergeCell ref="B65:F65"/>
    <mergeCell ref="B75:F75"/>
    <mergeCell ref="B83:F83"/>
    <mergeCell ref="B3:F3"/>
    <mergeCell ref="B15:F15"/>
    <mergeCell ref="B25:F25"/>
    <mergeCell ref="B34:F34"/>
    <mergeCell ref="B45:F45"/>
  </mergeCells>
  <phoneticPr fontId="5" type="noConversion"/>
  <printOptions horizontalCentered="1"/>
  <pageMargins left="0.75" right="0.75" top="1" bottom="1" header="0" footer="0.5"/>
  <pageSetup scale="67" fitToHeight="4" orientation="landscape" r:id="rId1"/>
  <headerFooter alignWithMargins="0">
    <oddFooter>&amp;L&amp;A&amp;C&amp;F&amp;R&amp;D</oddFooter>
  </headerFooter>
  <rowBreaks count="3" manualBreakCount="3">
    <brk id="32" min="1" max="5" man="1"/>
    <brk id="63" min="1" max="5" man="1"/>
    <brk id="100" min="1" max="5"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01733-5250-4791-B591-E9D923C6B8C5}">
  <dimension ref="A1:AI120"/>
  <sheetViews>
    <sheetView tabSelected="1" topLeftCell="A19" workbookViewId="0">
      <selection activeCell="R33" sqref="R33"/>
    </sheetView>
  </sheetViews>
  <sheetFormatPr defaultColWidth="8.6640625" defaultRowHeight="13.2" x14ac:dyDescent="0.25"/>
  <cols>
    <col min="1" max="1" width="3.109375" style="28" customWidth="1"/>
    <col min="2" max="2" width="28.44140625" style="24" customWidth="1"/>
    <col min="3" max="3" width="3" style="24" customWidth="1"/>
    <col min="4" max="4" width="11.33203125" style="23" customWidth="1"/>
    <col min="5" max="5" width="2.33203125" style="24" customWidth="1"/>
    <col min="6" max="6" width="11.77734375" style="25" customWidth="1"/>
    <col min="7" max="7" width="2.33203125" style="24" customWidth="1"/>
    <col min="8" max="8" width="8" style="23" customWidth="1"/>
    <col min="9" max="9" width="2.33203125" style="24" customWidth="1"/>
    <col min="10" max="10" width="10.6640625" style="23" customWidth="1"/>
    <col min="11" max="11" width="2.33203125" style="24" customWidth="1"/>
    <col min="12" max="13" width="16.5546875" style="86" customWidth="1"/>
    <col min="14" max="35" width="8.6640625" style="28"/>
    <col min="36" max="16384" width="8.6640625" style="24"/>
  </cols>
  <sheetData>
    <row r="1" spans="1:35" s="28" customFormat="1" x14ac:dyDescent="0.25">
      <c r="D1" s="29"/>
      <c r="F1" s="30"/>
      <c r="H1" s="29"/>
      <c r="J1" s="29"/>
    </row>
    <row r="2" spans="1:35" s="28" customFormat="1" ht="18" customHeight="1" x14ac:dyDescent="0.25">
      <c r="B2" s="453" t="s">
        <v>187</v>
      </c>
      <c r="C2" s="453"/>
      <c r="D2" s="454"/>
      <c r="E2" s="454"/>
      <c r="F2" s="454"/>
      <c r="G2" s="454"/>
      <c r="H2" s="454"/>
      <c r="I2" s="454"/>
      <c r="J2" s="454"/>
      <c r="K2" s="454"/>
      <c r="L2" s="29"/>
      <c r="M2" s="29"/>
    </row>
    <row r="3" spans="1:35" s="28" customFormat="1" x14ac:dyDescent="0.25">
      <c r="B3" s="474" t="s">
        <v>331</v>
      </c>
      <c r="C3" s="474"/>
      <c r="D3" s="475"/>
      <c r="E3" s="475"/>
      <c r="F3" s="475"/>
      <c r="G3" s="475"/>
      <c r="H3" s="475"/>
      <c r="I3" s="475"/>
      <c r="J3" s="475"/>
      <c r="K3" s="475"/>
      <c r="L3" s="29"/>
      <c r="M3" s="29"/>
    </row>
    <row r="4" spans="1:35" s="28" customFormat="1" x14ac:dyDescent="0.25">
      <c r="B4" s="458" t="s">
        <v>211</v>
      </c>
      <c r="C4" s="458"/>
      <c r="D4" s="458"/>
      <c r="E4" s="458"/>
      <c r="F4" s="458"/>
      <c r="G4" s="458"/>
      <c r="H4" s="458"/>
      <c r="I4" s="458"/>
      <c r="J4" s="458"/>
      <c r="K4" s="458"/>
      <c r="L4" s="29"/>
      <c r="M4" s="29"/>
    </row>
    <row r="5" spans="1:35" s="28" customFormat="1" x14ac:dyDescent="0.25">
      <c r="B5" s="459" t="s">
        <v>212</v>
      </c>
      <c r="C5" s="459"/>
      <c r="D5" s="460"/>
      <c r="E5" s="460"/>
      <c r="F5" s="460"/>
      <c r="G5" s="460"/>
      <c r="H5" s="460"/>
      <c r="I5" s="460"/>
      <c r="J5" s="460"/>
      <c r="K5" s="460"/>
      <c r="L5" s="29"/>
      <c r="M5" s="29"/>
    </row>
    <row r="6" spans="1:35" s="28" customFormat="1" x14ac:dyDescent="0.25">
      <c r="B6" s="410"/>
      <c r="C6" s="410"/>
      <c r="D6" s="411"/>
      <c r="E6" s="411"/>
      <c r="F6" s="411"/>
      <c r="G6" s="411"/>
      <c r="H6" s="411"/>
      <c r="I6" s="411"/>
      <c r="J6" s="411"/>
      <c r="K6" s="411"/>
      <c r="L6" s="29"/>
      <c r="M6" s="29"/>
    </row>
    <row r="7" spans="1:35" s="28" customFormat="1" x14ac:dyDescent="0.25">
      <c r="B7" s="396" t="s">
        <v>330</v>
      </c>
      <c r="C7" s="335">
        <v>50</v>
      </c>
      <c r="D7" s="411"/>
      <c r="E7" s="411"/>
      <c r="F7" s="411"/>
      <c r="G7" s="411"/>
      <c r="H7" s="411"/>
      <c r="I7" s="411"/>
      <c r="J7" s="411"/>
      <c r="K7" s="411"/>
      <c r="L7" s="29"/>
      <c r="M7" s="29"/>
    </row>
    <row r="8" spans="1:35" s="28" customFormat="1" ht="18" customHeight="1" x14ac:dyDescent="0.25">
      <c r="D8" s="29"/>
      <c r="F8" s="30"/>
      <c r="H8" s="29"/>
      <c r="J8" s="29"/>
    </row>
    <row r="9" spans="1:35" s="32" customFormat="1" ht="31.5" customHeight="1" x14ac:dyDescent="0.3">
      <c r="A9" s="31"/>
      <c r="B9" s="476" t="s">
        <v>480</v>
      </c>
      <c r="C9" s="476"/>
      <c r="D9" s="477"/>
      <c r="E9" s="477"/>
      <c r="F9" s="477"/>
      <c r="G9" s="477"/>
      <c r="H9" s="477"/>
      <c r="I9" s="477"/>
      <c r="J9" s="477"/>
      <c r="K9" s="477"/>
      <c r="L9" s="477"/>
      <c r="M9" s="477"/>
      <c r="N9" s="31"/>
      <c r="O9" s="31"/>
      <c r="P9" s="31"/>
      <c r="Q9" s="31"/>
      <c r="R9" s="31"/>
      <c r="S9" s="31"/>
      <c r="T9" s="31"/>
      <c r="U9" s="31"/>
      <c r="V9" s="31"/>
      <c r="W9" s="31"/>
      <c r="X9" s="31"/>
      <c r="Y9" s="31"/>
      <c r="Z9" s="31"/>
      <c r="AA9" s="31"/>
      <c r="AB9" s="31"/>
      <c r="AC9" s="31"/>
      <c r="AD9" s="31"/>
      <c r="AE9" s="31"/>
      <c r="AF9" s="31"/>
      <c r="AG9" s="31"/>
      <c r="AH9" s="31"/>
      <c r="AI9" s="31"/>
    </row>
    <row r="10" spans="1:35" s="34" customFormat="1" ht="3.75" customHeight="1" x14ac:dyDescent="0.25">
      <c r="A10" s="33"/>
      <c r="B10" s="91"/>
      <c r="C10" s="91"/>
      <c r="D10" s="120"/>
      <c r="E10" s="91"/>
      <c r="F10" s="121"/>
      <c r="G10" s="91"/>
      <c r="H10" s="120"/>
      <c r="I10" s="91"/>
      <c r="J10" s="120"/>
      <c r="K10" s="91"/>
      <c r="L10" s="91"/>
      <c r="M10" s="91"/>
      <c r="N10" s="33"/>
      <c r="O10" s="33"/>
      <c r="P10" s="33"/>
      <c r="Q10" s="33"/>
      <c r="R10" s="33"/>
      <c r="S10" s="33"/>
      <c r="T10" s="33"/>
      <c r="U10" s="33"/>
      <c r="V10" s="33"/>
      <c r="W10" s="33"/>
      <c r="X10" s="33"/>
      <c r="Y10" s="33"/>
      <c r="Z10" s="33"/>
      <c r="AA10" s="33"/>
      <c r="AB10" s="33"/>
      <c r="AC10" s="33"/>
      <c r="AD10" s="33"/>
      <c r="AE10" s="33"/>
      <c r="AF10" s="33"/>
      <c r="AG10" s="33"/>
      <c r="AH10" s="33"/>
      <c r="AI10" s="33"/>
    </row>
    <row r="11" spans="1:35" s="39" customFormat="1" ht="13.8" x14ac:dyDescent="0.25">
      <c r="A11" s="33"/>
      <c r="B11" s="35"/>
      <c r="C11" s="36"/>
      <c r="D11" s="36" t="s">
        <v>122</v>
      </c>
      <c r="E11" s="36"/>
      <c r="F11" s="37"/>
      <c r="G11" s="36"/>
      <c r="H11" s="367" t="s">
        <v>459</v>
      </c>
      <c r="I11" s="36"/>
      <c r="J11" s="36" t="s">
        <v>123</v>
      </c>
      <c r="K11" s="36"/>
      <c r="L11" s="38" t="s">
        <v>124</v>
      </c>
      <c r="M11" s="38" t="s">
        <v>124</v>
      </c>
      <c r="N11" s="33"/>
      <c r="O11" s="33"/>
      <c r="P11" s="33"/>
      <c r="Q11" s="33"/>
      <c r="R11" s="33"/>
      <c r="S11" s="33"/>
      <c r="T11" s="33"/>
      <c r="U11" s="33"/>
      <c r="V11" s="33"/>
      <c r="W11" s="33"/>
      <c r="X11" s="33"/>
      <c r="Y11" s="33"/>
      <c r="Z11" s="33"/>
      <c r="AA11" s="33"/>
      <c r="AB11" s="33"/>
      <c r="AC11" s="33"/>
      <c r="AD11" s="33"/>
      <c r="AE11" s="33"/>
      <c r="AF11" s="33"/>
      <c r="AG11" s="33"/>
      <c r="AH11" s="33"/>
      <c r="AI11" s="33"/>
    </row>
    <row r="12" spans="1:35" s="39" customFormat="1" ht="13.8" x14ac:dyDescent="0.25">
      <c r="A12" s="33"/>
      <c r="B12" s="40" t="s">
        <v>125</v>
      </c>
      <c r="C12" s="36"/>
      <c r="D12" s="36" t="s">
        <v>309</v>
      </c>
      <c r="E12" s="36"/>
      <c r="F12" s="37" t="s">
        <v>127</v>
      </c>
      <c r="G12" s="36"/>
      <c r="H12" s="367" t="s">
        <v>460</v>
      </c>
      <c r="I12" s="36"/>
      <c r="J12" s="36" t="s">
        <v>192</v>
      </c>
      <c r="K12" s="36"/>
      <c r="L12" s="38" t="s">
        <v>128</v>
      </c>
      <c r="M12" s="38" t="s">
        <v>329</v>
      </c>
      <c r="N12" s="33"/>
      <c r="O12" s="33"/>
      <c r="P12" s="33"/>
      <c r="Q12" s="33"/>
      <c r="R12" s="33"/>
      <c r="S12" s="33"/>
      <c r="T12" s="33"/>
      <c r="U12" s="33"/>
      <c r="V12" s="33"/>
      <c r="W12" s="33"/>
      <c r="X12" s="33"/>
      <c r="Y12" s="33"/>
      <c r="Z12" s="33"/>
      <c r="AA12" s="33"/>
      <c r="AB12" s="33"/>
      <c r="AC12" s="33"/>
      <c r="AD12" s="33"/>
      <c r="AE12" s="33"/>
      <c r="AF12" s="33"/>
      <c r="AG12" s="33"/>
      <c r="AH12" s="33"/>
      <c r="AI12" s="33"/>
    </row>
    <row r="13" spans="1:35" ht="5.25" customHeight="1" x14ac:dyDescent="0.25">
      <c r="B13" s="41"/>
      <c r="C13" s="42"/>
      <c r="D13" s="41"/>
      <c r="E13" s="42"/>
      <c r="F13" s="43"/>
      <c r="G13" s="42"/>
      <c r="H13" s="368"/>
      <c r="I13" s="42"/>
      <c r="J13" s="41"/>
      <c r="K13" s="42"/>
      <c r="L13" s="44"/>
      <c r="M13" s="44"/>
    </row>
    <row r="14" spans="1:35" x14ac:dyDescent="0.25">
      <c r="B14" s="50"/>
      <c r="C14" s="50"/>
      <c r="D14" s="53"/>
      <c r="E14" s="50"/>
      <c r="F14" s="54"/>
      <c r="G14" s="50"/>
      <c r="H14" s="55"/>
      <c r="I14" s="50"/>
      <c r="J14" s="55"/>
      <c r="K14" s="50"/>
      <c r="L14" s="52"/>
      <c r="M14" s="52"/>
      <c r="O14" s="473"/>
      <c r="P14" s="473"/>
      <c r="Q14" s="473"/>
      <c r="R14" s="473"/>
      <c r="S14" s="473"/>
      <c r="T14" s="473"/>
    </row>
    <row r="15" spans="1:35" x14ac:dyDescent="0.25">
      <c r="B15" s="1" t="s">
        <v>113</v>
      </c>
      <c r="C15" s="45"/>
      <c r="D15" s="46"/>
      <c r="E15" s="45"/>
      <c r="F15" s="47"/>
      <c r="G15" s="45"/>
      <c r="H15" s="378"/>
      <c r="I15" s="45"/>
      <c r="J15" s="56"/>
      <c r="K15" s="45"/>
      <c r="L15" s="57"/>
      <c r="M15" s="57"/>
    </row>
    <row r="16" spans="1:35" ht="6" customHeight="1" x14ac:dyDescent="0.25">
      <c r="B16" s="45"/>
      <c r="C16" s="45"/>
      <c r="D16" s="46"/>
      <c r="E16" s="45"/>
      <c r="F16" s="47"/>
      <c r="G16" s="45"/>
      <c r="H16" s="378"/>
      <c r="I16" s="45"/>
      <c r="J16" s="56"/>
      <c r="K16" s="45"/>
      <c r="L16" s="57"/>
      <c r="M16" s="57"/>
    </row>
    <row r="17" spans="2:15" ht="13.5" customHeight="1" x14ac:dyDescent="0.3">
      <c r="B17" s="20" t="s">
        <v>306</v>
      </c>
      <c r="C17" s="45"/>
      <c r="D17" s="58"/>
      <c r="E17" s="45"/>
      <c r="F17" s="47"/>
      <c r="G17" s="45"/>
      <c r="H17" s="378"/>
      <c r="I17" s="45"/>
      <c r="J17" s="56"/>
      <c r="K17" s="45"/>
      <c r="L17" s="275">
        <f>AVERAGE('AC YR 1'!L17,'AC YR 2'!L16,'AC YR 3'!L18,'AC YR 4'!L18,'AC YR 5'!L18,'AC YR 6'!L18,'AC YR 7'!L18,'AC YR 8'!L18,'AC YR 9'!L18,'AC YR10'!L18,'AC YR11'!L18,'AC YR12'!L18,'AC YR13'!L18,'AC YR14'!L18)</f>
        <v>59.85714285714284</v>
      </c>
      <c r="M17" s="275">
        <f>size *L17</f>
        <v>2992.8571428571422</v>
      </c>
    </row>
    <row r="18" spans="2:15" x14ac:dyDescent="0.25">
      <c r="B18" s="19" t="s">
        <v>272</v>
      </c>
      <c r="C18" s="45"/>
      <c r="D18" s="391">
        <v>40</v>
      </c>
      <c r="E18" s="45"/>
      <c r="F18" s="61" t="s">
        <v>218</v>
      </c>
      <c r="G18" s="45"/>
      <c r="H18" s="384">
        <v>1</v>
      </c>
      <c r="I18" s="45"/>
      <c r="J18" s="386">
        <v>35</v>
      </c>
      <c r="K18" s="45"/>
      <c r="L18" s="64">
        <f>M18/size</f>
        <v>28</v>
      </c>
      <c r="M18" s="57">
        <f>J18*D18*H18</f>
        <v>1400</v>
      </c>
      <c r="O18" s="28" t="s">
        <v>509</v>
      </c>
    </row>
    <row r="19" spans="2:15" x14ac:dyDescent="0.25">
      <c r="B19" s="19" t="s">
        <v>302</v>
      </c>
      <c r="C19" s="45"/>
      <c r="D19" s="391">
        <v>80</v>
      </c>
      <c r="E19" s="45"/>
      <c r="F19" s="61" t="s">
        <v>218</v>
      </c>
      <c r="G19" s="45"/>
      <c r="H19" s="384">
        <v>1</v>
      </c>
      <c r="I19" s="45"/>
      <c r="J19" s="386">
        <v>55</v>
      </c>
      <c r="K19" s="45"/>
      <c r="L19" s="64">
        <f>M19/size</f>
        <v>88</v>
      </c>
      <c r="M19" s="57">
        <f t="shared" ref="M19:M21" si="0">J19*D19*H19</f>
        <v>4400</v>
      </c>
      <c r="O19" s="28" t="s">
        <v>509</v>
      </c>
    </row>
    <row r="20" spans="2:15" x14ac:dyDescent="0.25">
      <c r="B20" s="19" t="s">
        <v>303</v>
      </c>
      <c r="C20" s="45"/>
      <c r="D20" s="391">
        <v>40</v>
      </c>
      <c r="E20" s="45"/>
      <c r="F20" s="61" t="s">
        <v>218</v>
      </c>
      <c r="G20" s="45"/>
      <c r="H20" s="384">
        <v>1</v>
      </c>
      <c r="I20" s="45"/>
      <c r="J20" s="386">
        <v>35</v>
      </c>
      <c r="K20" s="45"/>
      <c r="L20" s="64">
        <f>M20/size</f>
        <v>28</v>
      </c>
      <c r="M20" s="57">
        <f t="shared" si="0"/>
        <v>1400</v>
      </c>
      <c r="O20" s="28" t="s">
        <v>509</v>
      </c>
    </row>
    <row r="21" spans="2:15" x14ac:dyDescent="0.25">
      <c r="B21" s="19" t="s">
        <v>278</v>
      </c>
      <c r="C21" s="45"/>
      <c r="D21" s="391">
        <v>48</v>
      </c>
      <c r="E21" s="45"/>
      <c r="F21" s="61" t="s">
        <v>218</v>
      </c>
      <c r="G21" s="45"/>
      <c r="H21" s="384">
        <v>1</v>
      </c>
      <c r="I21" s="45"/>
      <c r="J21" s="386">
        <v>35</v>
      </c>
      <c r="K21" s="45"/>
      <c r="L21" s="64">
        <f>M21/size</f>
        <v>33.6</v>
      </c>
      <c r="M21" s="57">
        <f t="shared" si="0"/>
        <v>1680</v>
      </c>
      <c r="O21" s="28" t="s">
        <v>509</v>
      </c>
    </row>
    <row r="22" spans="2:15" x14ac:dyDescent="0.25">
      <c r="B22" s="423"/>
      <c r="C22" s="278"/>
      <c r="D22" s="424"/>
      <c r="E22" s="278"/>
      <c r="F22" s="425"/>
      <c r="G22" s="278"/>
      <c r="H22" s="425"/>
      <c r="I22" s="278"/>
      <c r="J22" s="426"/>
      <c r="K22" s="278"/>
      <c r="L22" s="57"/>
      <c r="M22" s="57"/>
    </row>
    <row r="23" spans="2:15" ht="13.5" customHeight="1" x14ac:dyDescent="0.3">
      <c r="B23" s="20" t="s">
        <v>308</v>
      </c>
      <c r="C23" s="45"/>
      <c r="D23" s="58"/>
      <c r="E23" s="45"/>
      <c r="F23" s="47"/>
      <c r="G23" s="45"/>
      <c r="H23" s="45"/>
      <c r="I23" s="45"/>
      <c r="J23" s="56"/>
      <c r="K23" s="45"/>
      <c r="L23" s="275">
        <f>AVERAGE('AC YR 1'!L23,'AC YR 2'!L22,'AC YR 3'!L24,'AC YR 4'!L24,'AC YR 5'!L24,'AC YR 6'!L24,'AC YR 7'!L24,'AC YR 8'!L24,'AC YR 9'!L24,'AC YR10'!L24,'AC YR11'!L24,'AC YR12'!L24,'AC YR13'!L24,'AC YR14'!L24)</f>
        <v>110</v>
      </c>
      <c r="M23" s="275">
        <f>size *L23</f>
        <v>5500</v>
      </c>
    </row>
    <row r="24" spans="2:15" x14ac:dyDescent="0.25">
      <c r="B24" s="323" t="s">
        <v>494</v>
      </c>
      <c r="C24" s="45"/>
      <c r="D24" s="391">
        <v>1</v>
      </c>
      <c r="E24" s="45"/>
      <c r="F24" s="60" t="s">
        <v>58</v>
      </c>
      <c r="G24" s="45"/>
      <c r="H24" s="384">
        <f>AVERAGE('AC YR 1'!H24,'AC YR 2'!H23,'AC YR 3'!H25,'AC YR 4'!H25,'AC YR 5'!H25,'AC YR 6'!H25,'AC YR 7'!H25,'AC YR 8'!H25,'AC YR 9'!H25,'AC YR10'!H25,'AC YR11'!H25,'AC YR12'!H25,'AC YR13'!H25,'AC YR14'!H25)</f>
        <v>0.40769230769230774</v>
      </c>
      <c r="I24" s="45"/>
      <c r="J24" s="414">
        <f>AVERAGE('AC YR 1'!J24,'AC YR 2'!J23,'AC YR 3'!J25,'AC YR 4'!J25,'AC YR 5'!J25,'AC YR 6'!J25,'AC YR 7'!J25,'AC YR 8'!J25,'AC YR 9'!J25,'AC YR10'!J25,'AC YR11'!J25,'AC YR12'!J25,'AC YR13'!J25,'AC YR14'!J25)</f>
        <v>229.16666666666666</v>
      </c>
      <c r="K24" s="45"/>
      <c r="L24" s="64">
        <f t="shared" ref="L24" si="1">D24*J24*H24</f>
        <v>93.429487179487182</v>
      </c>
      <c r="M24" s="64">
        <f>L24*size</f>
        <v>4671.4743589743593</v>
      </c>
    </row>
    <row r="25" spans="2:15" x14ac:dyDescent="0.25">
      <c r="B25" s="19"/>
      <c r="C25" s="45"/>
      <c r="D25" s="391"/>
      <c r="E25" s="45"/>
      <c r="F25" s="61"/>
      <c r="G25" s="45"/>
      <c r="H25" s="383"/>
      <c r="I25" s="45"/>
      <c r="J25" s="386"/>
      <c r="K25" s="45"/>
      <c r="L25" s="64"/>
      <c r="M25" s="64"/>
    </row>
    <row r="26" spans="2:15" ht="7.5" customHeight="1" x14ac:dyDescent="0.25">
      <c r="B26" s="45"/>
      <c r="C26" s="45"/>
      <c r="D26" s="45"/>
      <c r="E26" s="45"/>
      <c r="F26" s="45"/>
      <c r="G26" s="45"/>
      <c r="H26" s="372"/>
      <c r="I26" s="45"/>
      <c r="J26" s="45"/>
      <c r="K26" s="45"/>
      <c r="L26" s="57"/>
      <c r="M26" s="57"/>
    </row>
    <row r="27" spans="2:15" x14ac:dyDescent="0.25">
      <c r="B27" s="20" t="s">
        <v>292</v>
      </c>
      <c r="C27" s="45"/>
      <c r="D27" s="45"/>
      <c r="E27" s="45"/>
      <c r="F27" s="47"/>
      <c r="G27" s="45"/>
      <c r="H27" s="374"/>
      <c r="I27" s="45"/>
      <c r="J27" s="21"/>
      <c r="K27" s="45"/>
      <c r="L27" s="275">
        <f>AVERAGE('AC YR 1'!L27,'AC YR 2'!L27,'AC YR 3'!L27,'AC YR 4'!L27,'AC YR 5'!L27,'AC YR 6'!L27,'AC YR 7'!L27,'AC YR 8'!L27,'AC YR 9'!L27,'AC YR10'!L27,'AC YR11'!L27,'AC YR12'!L27,'AC YR13'!L27,'AC YR14'!L27)</f>
        <v>14.285714285714286</v>
      </c>
      <c r="M27" s="275">
        <f>size *L27</f>
        <v>714.28571428571433</v>
      </c>
      <c r="O27" s="63"/>
    </row>
    <row r="28" spans="2:15" x14ac:dyDescent="0.25">
      <c r="B28" s="19" t="s">
        <v>454</v>
      </c>
      <c r="C28" s="45"/>
      <c r="D28" s="391">
        <v>1</v>
      </c>
      <c r="E28" s="45"/>
      <c r="F28" s="60" t="s">
        <v>58</v>
      </c>
      <c r="G28" s="45"/>
      <c r="H28" s="384">
        <v>0</v>
      </c>
      <c r="I28" s="45"/>
      <c r="J28" s="414">
        <f>AVERAGE('AC YR 1'!J28,'AC YR 2'!J27,'AC YR 3'!J29,'AC YR 4'!J29,'AC YR 5'!J29,'AC YR 6'!J29,'AC YR 7'!J29,'AC YR 8'!J29,'AC YR 9'!J29,'AC YR10'!J29,'AC YR11'!J29,'AC YR12'!J29,'AC YR13'!J29,'AC YR14'!J29)</f>
        <v>1</v>
      </c>
      <c r="K28" s="45"/>
      <c r="L28" s="64">
        <f t="shared" ref="L28" si="2">D28*J28*H28</f>
        <v>0</v>
      </c>
      <c r="M28" s="64">
        <f>L28*size</f>
        <v>0</v>
      </c>
    </row>
    <row r="29" spans="2:15" x14ac:dyDescent="0.25">
      <c r="B29" s="19"/>
      <c r="C29" s="45"/>
      <c r="D29" s="391"/>
      <c r="E29" s="45"/>
      <c r="F29" s="61"/>
      <c r="G29" s="45"/>
      <c r="H29" s="384"/>
      <c r="I29" s="45"/>
      <c r="J29" s="386"/>
      <c r="K29" s="45"/>
      <c r="L29" s="64"/>
      <c r="M29" s="64"/>
    </row>
    <row r="30" spans="2:15" ht="5.0999999999999996" customHeight="1" x14ac:dyDescent="0.25">
      <c r="B30" s="45"/>
      <c r="C30" s="45"/>
      <c r="D30" s="45"/>
      <c r="E30" s="45"/>
      <c r="F30" s="45"/>
      <c r="G30" s="45"/>
      <c r="H30" s="372"/>
      <c r="I30" s="45"/>
      <c r="J30" s="45"/>
      <c r="K30" s="45"/>
      <c r="L30" s="64"/>
      <c r="M30" s="64"/>
    </row>
    <row r="31" spans="2:15" x14ac:dyDescent="0.25">
      <c r="B31" s="20" t="s">
        <v>132</v>
      </c>
      <c r="C31" s="45"/>
      <c r="D31" s="45"/>
      <c r="E31" s="45"/>
      <c r="F31" s="47"/>
      <c r="G31" s="45"/>
      <c r="H31" s="374"/>
      <c r="I31" s="45"/>
      <c r="J31" s="21"/>
      <c r="K31" s="45"/>
      <c r="L31" s="275">
        <f>AVERAGE('AC YR 1'!L31,'AC YR 2'!L31,'AC YR 3'!L31,'AC YR 4'!L31,'AC YR 5'!L31,'AC YR 6'!L31,'AC YR 7'!L31,'AC YR 8'!L31,'AC YR 9'!L31,'AC YR10'!L31,'AC YR11'!L31,'AC YR12'!L31,'AC YR13'!L31,'AC YR14'!L31)</f>
        <v>6.6530535714285719</v>
      </c>
      <c r="M31" s="275">
        <f>size *L31</f>
        <v>332.65267857142862</v>
      </c>
    </row>
    <row r="32" spans="2:15" x14ac:dyDescent="0.25">
      <c r="B32" s="19" t="s">
        <v>240</v>
      </c>
      <c r="C32" s="45"/>
      <c r="D32" s="247">
        <v>64</v>
      </c>
      <c r="E32" s="45"/>
      <c r="F32" s="61" t="s">
        <v>59</v>
      </c>
      <c r="G32" s="45"/>
      <c r="H32" s="384">
        <v>1</v>
      </c>
      <c r="I32" s="45"/>
      <c r="J32" s="253">
        <f>glyphosate</f>
        <v>0.171875</v>
      </c>
      <c r="K32" s="45"/>
      <c r="L32" s="64">
        <f t="shared" ref="L32:L36" si="3">D32*J32*H32</f>
        <v>11</v>
      </c>
      <c r="M32" s="64">
        <f>L32*size</f>
        <v>550</v>
      </c>
    </row>
    <row r="33" spans="2:17" x14ac:dyDescent="0.25">
      <c r="B33" s="19" t="s">
        <v>299</v>
      </c>
      <c r="C33" s="45"/>
      <c r="D33" s="391">
        <v>15.36</v>
      </c>
      <c r="E33" s="45"/>
      <c r="F33" s="61" t="s">
        <v>59</v>
      </c>
      <c r="G33" s="45"/>
      <c r="H33" s="377">
        <v>0.05</v>
      </c>
      <c r="I33" s="45"/>
      <c r="J33" s="386">
        <f>triclopry</f>
        <v>0.390625</v>
      </c>
      <c r="K33" s="45"/>
      <c r="L33" s="64">
        <f t="shared" si="3"/>
        <v>0.30000000000000004</v>
      </c>
      <c r="M33" s="64">
        <f>L33*size</f>
        <v>15.000000000000002</v>
      </c>
    </row>
    <row r="34" spans="2:17" x14ac:dyDescent="0.25">
      <c r="B34" s="19" t="s">
        <v>363</v>
      </c>
      <c r="C34" s="45"/>
      <c r="D34" s="391">
        <f>NIS</f>
        <v>0.1171875</v>
      </c>
      <c r="E34" s="45"/>
      <c r="F34" s="61" t="s">
        <v>59</v>
      </c>
      <c r="G34" s="45"/>
      <c r="H34" s="377">
        <f>H33</f>
        <v>0.05</v>
      </c>
      <c r="I34" s="45"/>
      <c r="J34" s="386">
        <v>2.56</v>
      </c>
      <c r="K34" s="45"/>
      <c r="L34" s="64">
        <f t="shared" si="3"/>
        <v>1.4999999999999999E-2</v>
      </c>
      <c r="M34" s="64">
        <f>L34*size</f>
        <v>0.75</v>
      </c>
    </row>
    <row r="35" spans="2:17" x14ac:dyDescent="0.25">
      <c r="B35" s="19" t="s">
        <v>288</v>
      </c>
      <c r="C35" s="45"/>
      <c r="D35" s="247">
        <v>0</v>
      </c>
      <c r="E35" s="45"/>
      <c r="F35" s="61" t="s">
        <v>59</v>
      </c>
      <c r="G35" s="45"/>
      <c r="H35" s="384">
        <v>0</v>
      </c>
      <c r="I35" s="45"/>
      <c r="J35" s="253">
        <f>envoy</f>
        <v>0.82390624999999995</v>
      </c>
      <c r="K35" s="45"/>
      <c r="L35" s="64">
        <f t="shared" si="3"/>
        <v>0</v>
      </c>
      <c r="M35" s="64">
        <f>L35*size</f>
        <v>0</v>
      </c>
    </row>
    <row r="36" spans="2:17" x14ac:dyDescent="0.25">
      <c r="B36" s="19" t="s">
        <v>379</v>
      </c>
      <c r="C36" s="45"/>
      <c r="D36" s="247">
        <v>0</v>
      </c>
      <c r="E36" s="45"/>
      <c r="F36" s="61" t="s">
        <v>59</v>
      </c>
      <c r="G36" s="45"/>
      <c r="H36" s="384">
        <v>0</v>
      </c>
      <c r="I36" s="45"/>
      <c r="J36" s="253">
        <f>Milestone</f>
        <v>3.7484375000000001</v>
      </c>
      <c r="K36" s="45"/>
      <c r="L36" s="64">
        <f t="shared" si="3"/>
        <v>0</v>
      </c>
      <c r="M36" s="64">
        <f>L36*size</f>
        <v>0</v>
      </c>
    </row>
    <row r="37" spans="2:17" ht="5.0999999999999996" customHeight="1" x14ac:dyDescent="0.25">
      <c r="B37" s="45"/>
      <c r="C37" s="45"/>
      <c r="D37" s="45"/>
      <c r="E37" s="45"/>
      <c r="F37" s="45"/>
      <c r="G37" s="45"/>
      <c r="H37" s="372"/>
      <c r="I37" s="45"/>
      <c r="J37" s="45"/>
      <c r="K37" s="45"/>
      <c r="L37" s="64"/>
      <c r="M37" s="64"/>
    </row>
    <row r="38" spans="2:17" x14ac:dyDescent="0.25">
      <c r="B38" s="20" t="s">
        <v>191</v>
      </c>
      <c r="C38" s="45"/>
      <c r="D38" s="67"/>
      <c r="E38" s="45"/>
      <c r="F38" s="47"/>
      <c r="G38" s="45"/>
      <c r="H38" s="379"/>
      <c r="I38" s="45"/>
      <c r="J38" s="20"/>
      <c r="K38" s="45"/>
      <c r="L38" s="275">
        <f>AVERAGE('AC YR 1'!L38,'AC YR 2'!L38,'AC YR 3'!L38,'AC YR 4'!L38,'AC YR 5'!L38,'AC YR 6'!L38,'AC YR 7'!L38,'AC YR 8'!L38,'AC YR 9'!L38,'AC YR10'!L38,'AC YR11'!L38,'AC YR12'!L38,'AC YR13'!L38,'AC YR14'!L38)</f>
        <v>13.662653809523805</v>
      </c>
      <c r="M38" s="276">
        <f>L38*size</f>
        <v>683.13269047619031</v>
      </c>
      <c r="N38" s="449" t="s">
        <v>510</v>
      </c>
      <c r="O38" s="7"/>
      <c r="P38" s="7"/>
      <c r="Q38" s="7"/>
    </row>
    <row r="39" spans="2:17" x14ac:dyDescent="0.25">
      <c r="B39" s="19" t="s">
        <v>106</v>
      </c>
      <c r="C39" s="45"/>
      <c r="D39" s="416">
        <f>AVERAGE('AC YR 1'!D39,'AC YR 2'!D39,'AC YR 3'!D39,'AC YR 4'!D39,'AC YR 5'!D39,'AC YR 6'!D39,'AC YR 7'!D39,'AC YR 8'!D39,'AC YR 9'!D39,'AC YR10'!D39,'AC YR11'!D39,'AC YR12'!D39,'AC YR13'!D39,'AC YR14'!D39)</f>
        <v>1.011889724310777</v>
      </c>
      <c r="E39" s="45"/>
      <c r="F39" s="61" t="s">
        <v>96</v>
      </c>
      <c r="G39" s="45"/>
      <c r="H39" s="45"/>
      <c r="I39" s="45"/>
      <c r="J39" s="253">
        <f>AVERAGE('AC YR 1'!J39,'AC YR 2'!J39,'AC YR 3'!J39,'AC YR 4'!J39,'AC YR 5'!J39,'AC YR 6'!J39,'AC YR 7'!J39,'AC YR 8'!J39,'AC YR 9'!J39,'AC YR10'!J39,'AC YR11'!J39,'AC YR12'!J39,'AC YR13'!J39,'AC YR14'!J39)</f>
        <v>3.2299999999999991</v>
      </c>
      <c r="K39" s="45"/>
      <c r="L39" s="64">
        <f>D39*J39</f>
        <v>3.2684038095238086</v>
      </c>
      <c r="M39" s="64">
        <f>L39*size</f>
        <v>163.42019047619044</v>
      </c>
      <c r="O39" s="28" t="s">
        <v>511</v>
      </c>
    </row>
    <row r="40" spans="2:17" x14ac:dyDescent="0.25">
      <c r="B40" s="86" t="s">
        <v>95</v>
      </c>
      <c r="C40" s="45"/>
      <c r="D40" s="415">
        <v>1</v>
      </c>
      <c r="E40" s="45"/>
      <c r="F40" s="204" t="s">
        <v>58</v>
      </c>
      <c r="G40" s="45"/>
      <c r="H40" s="45"/>
      <c r="I40" s="45"/>
      <c r="J40" s="253">
        <f>AVERAGE('AC YR 1'!J40,'AC YR 2'!J40,'AC YR 3'!J40,'AC YR 4'!J40,'AC YR 5'!J40,'AC YR 6'!J40,'AC YR 7'!J40,'AC YR 8'!J40,'AC YR 9'!J40,'AC YR10'!J40,'AC YR11'!J40,'AC YR12'!J40,'AC YR13'!J40,'AC YR14'!J40)</f>
        <v>0.43242857142857133</v>
      </c>
      <c r="K40" s="45"/>
      <c r="L40" s="64">
        <f>D40*J40</f>
        <v>0.43242857142857133</v>
      </c>
      <c r="M40" s="64">
        <f>L40*size</f>
        <v>21.621428571428567</v>
      </c>
    </row>
    <row r="41" spans="2:17" x14ac:dyDescent="0.25">
      <c r="B41" s="86" t="s">
        <v>60</v>
      </c>
      <c r="C41" s="45"/>
      <c r="D41" s="416">
        <v>1</v>
      </c>
      <c r="E41" s="45"/>
      <c r="F41" s="61" t="s">
        <v>58</v>
      </c>
      <c r="G41" s="45"/>
      <c r="H41" s="45"/>
      <c r="I41" s="45"/>
      <c r="J41" s="253">
        <f>AVERAGE('AC YR 1'!J41,'AC YR 2'!J41,'AC YR 3'!J41,'AC YR 4'!J41,'AC YR 5'!J41,'AC YR 6'!J41,'AC YR 7'!J41,'AC YR 8'!J41,'AC YR 9'!J41,'AC YR10'!J41,'AC YR11'!J41,'AC YR12'!J41,'AC YR13'!J41,'AC YR14'!J41)</f>
        <v>1.0089642857142858</v>
      </c>
      <c r="K41" s="45"/>
      <c r="L41" s="64">
        <f>D41*J41</f>
        <v>1.0089642857142858</v>
      </c>
      <c r="M41" s="64">
        <f>L41*size</f>
        <v>50.448214285714286</v>
      </c>
    </row>
    <row r="42" spans="2:17" x14ac:dyDescent="0.25">
      <c r="B42" s="86" t="s">
        <v>140</v>
      </c>
      <c r="C42" s="45"/>
      <c r="D42" s="416">
        <f>AVERAGE('AC YR 1'!D42,'AC YR 2'!D42,'AC YR 3'!D42,'AC YR 4'!D42,'AC YR 5'!D42,'AC YR 6'!D42,'AC YR 7'!D42,'AC YR 8'!D42,'AC YR 9'!D42,'AC YR10'!D42,'AC YR11'!D42,'AC YR12'!D42,'AC YR13'!D42,'AC YR14'!D42)</f>
        <v>0.31974489795918359</v>
      </c>
      <c r="E42" s="45"/>
      <c r="F42" s="61" t="s">
        <v>218</v>
      </c>
      <c r="G42" s="45"/>
      <c r="H42" s="45"/>
      <c r="I42" s="45"/>
      <c r="J42" s="253">
        <f>AVERAGE('AC YR 1'!J42,'AC YR 2'!J42,'AC YR 3'!J42,'AC YR 4'!J42,'AC YR 5'!J42,'AC YR 6'!J42,'AC YR 7'!J42,'AC YR 8'!J42,'AC YR 9'!J42,'AC YR10'!J42,'AC YR11'!J42,'AC YR12'!J42,'AC YR13'!J42,'AC YR14'!J42)</f>
        <v>28</v>
      </c>
      <c r="K42" s="45"/>
      <c r="L42" s="64">
        <f>D42*J42</f>
        <v>8.9528571428571411</v>
      </c>
      <c r="M42" s="64">
        <f>L42*size</f>
        <v>447.64285714285705</v>
      </c>
    </row>
    <row r="43" spans="2:17" x14ac:dyDescent="0.25">
      <c r="B43" s="278"/>
      <c r="C43" s="278"/>
      <c r="D43" s="427"/>
      <c r="E43" s="278"/>
      <c r="F43" s="425"/>
      <c r="G43" s="278"/>
      <c r="H43" s="278"/>
      <c r="I43" s="278"/>
      <c r="J43" s="428"/>
      <c r="K43" s="45"/>
      <c r="L43" s="64"/>
      <c r="M43" s="64"/>
    </row>
    <row r="44" spans="2:17" ht="5.25" customHeight="1" x14ac:dyDescent="0.25">
      <c r="B44" s="278"/>
      <c r="C44" s="278"/>
      <c r="D44" s="429"/>
      <c r="E44" s="278"/>
      <c r="F44" s="430"/>
      <c r="G44" s="278"/>
      <c r="H44" s="278"/>
      <c r="I44" s="278"/>
      <c r="J44" s="431"/>
      <c r="K44" s="45"/>
      <c r="L44" s="64"/>
      <c r="M44" s="64"/>
    </row>
    <row r="45" spans="2:17" x14ac:dyDescent="0.25">
      <c r="B45" s="20" t="s">
        <v>133</v>
      </c>
      <c r="C45" s="45"/>
      <c r="D45" s="67"/>
      <c r="E45" s="45"/>
      <c r="F45" s="47"/>
      <c r="G45" s="45"/>
      <c r="H45" s="45"/>
      <c r="I45" s="45"/>
      <c r="J45" s="56"/>
      <c r="K45" s="45"/>
      <c r="L45" s="275">
        <f>AVERAGE('AC YR 1'!L45,'AC YR 2'!L45,'AC YR 3'!L45,'AC YR 4'!L45,'AC YR 5'!L45,'AC YR 6'!L45,'AC YR 7'!L45,'AC YR 8'!L45,'AC YR 9'!L45,'AC YR10'!L45,'AC YR11'!L45,'AC YR12'!L45,'AC YR13'!L45,'AC YR14'!L45)</f>
        <v>32.142857142857146</v>
      </c>
      <c r="M45" s="276">
        <f>L45*size</f>
        <v>1607.1428571428573</v>
      </c>
      <c r="O45" s="28" t="s">
        <v>512</v>
      </c>
    </row>
    <row r="46" spans="2:17" x14ac:dyDescent="0.25">
      <c r="B46" s="19"/>
      <c r="C46" s="45"/>
      <c r="D46" s="257"/>
      <c r="E46" s="45"/>
      <c r="F46" s="61" t="s">
        <v>218</v>
      </c>
      <c r="G46" s="45"/>
      <c r="H46" s="45"/>
      <c r="I46" s="45"/>
      <c r="J46" s="253"/>
      <c r="K46" s="45"/>
      <c r="L46" s="64">
        <f>D46*J46</f>
        <v>0</v>
      </c>
      <c r="M46" s="64">
        <f>L46*size</f>
        <v>0</v>
      </c>
    </row>
    <row r="47" spans="2:17" x14ac:dyDescent="0.25">
      <c r="B47" s="19"/>
      <c r="C47" s="45"/>
      <c r="D47" s="257"/>
      <c r="E47" s="45"/>
      <c r="F47" s="61" t="s">
        <v>218</v>
      </c>
      <c r="G47" s="45"/>
      <c r="H47" s="45"/>
      <c r="I47" s="45"/>
      <c r="J47" s="253"/>
      <c r="K47" s="45"/>
      <c r="L47" s="64">
        <f>D47*J47</f>
        <v>0</v>
      </c>
      <c r="M47" s="64">
        <f>L47*size</f>
        <v>0</v>
      </c>
    </row>
    <row r="48" spans="2:17" x14ac:dyDescent="0.25">
      <c r="B48" s="19"/>
      <c r="C48" s="45"/>
      <c r="D48" s="249"/>
      <c r="E48" s="45"/>
      <c r="F48" s="61"/>
      <c r="G48" s="45"/>
      <c r="H48" s="45"/>
      <c r="I48" s="45"/>
      <c r="J48" s="250"/>
      <c r="K48" s="45"/>
      <c r="L48" s="64">
        <f>D48*J48</f>
        <v>0</v>
      </c>
      <c r="M48" s="64">
        <f>L48*size</f>
        <v>0</v>
      </c>
    </row>
    <row r="49" spans="2:14" ht="4.8" customHeight="1" x14ac:dyDescent="0.25">
      <c r="B49" s="45"/>
      <c r="C49" s="45"/>
      <c r="D49" s="46"/>
      <c r="E49" s="45"/>
      <c r="F49" s="47"/>
      <c r="G49" s="45"/>
      <c r="H49" s="45"/>
      <c r="I49" s="45"/>
      <c r="J49" s="56"/>
      <c r="K49" s="45"/>
      <c r="L49" s="64"/>
      <c r="M49" s="64"/>
    </row>
    <row r="50" spans="2:14" ht="5.0999999999999996" customHeight="1" x14ac:dyDescent="0.25">
      <c r="B50" s="45"/>
      <c r="C50" s="45"/>
      <c r="D50" s="66"/>
      <c r="E50" s="45"/>
      <c r="F50" s="206"/>
      <c r="G50" s="45"/>
      <c r="H50" s="380"/>
      <c r="I50" s="45"/>
      <c r="J50" s="97"/>
      <c r="K50" s="45"/>
      <c r="L50" s="64"/>
      <c r="M50" s="64"/>
    </row>
    <row r="51" spans="2:14" ht="15.6" x14ac:dyDescent="0.25">
      <c r="B51" s="45" t="s">
        <v>213</v>
      </c>
      <c r="C51" s="45"/>
      <c r="D51" s="46"/>
      <c r="E51" s="45"/>
      <c r="F51" s="47"/>
      <c r="G51" s="45"/>
      <c r="H51" s="378"/>
      <c r="I51" s="45"/>
      <c r="J51" s="46"/>
      <c r="K51" s="45"/>
      <c r="L51" s="57">
        <f>operint*(L45+L38+L31+L27+L23+L17)</f>
        <v>11.830071083333332</v>
      </c>
      <c r="M51" s="57">
        <f>operint*(M45+M38+M31+M27+M23+M17)</f>
        <v>591.50355416666662</v>
      </c>
    </row>
    <row r="52" spans="2:14" x14ac:dyDescent="0.25">
      <c r="B52" s="45"/>
      <c r="C52" s="45"/>
      <c r="D52" s="46"/>
      <c r="E52" s="45"/>
      <c r="F52" s="47"/>
      <c r="G52" s="45"/>
      <c r="H52" s="378"/>
      <c r="I52" s="45"/>
      <c r="J52" s="46"/>
      <c r="K52" s="45"/>
      <c r="L52" s="64"/>
      <c r="M52" s="64"/>
    </row>
    <row r="53" spans="2:14" x14ac:dyDescent="0.25">
      <c r="B53" s="20" t="s">
        <v>114</v>
      </c>
      <c r="C53" s="20"/>
      <c r="D53" s="68"/>
      <c r="E53" s="20"/>
      <c r="F53" s="21"/>
      <c r="G53" s="20"/>
      <c r="H53" s="381"/>
      <c r="I53" s="20"/>
      <c r="J53" s="68"/>
      <c r="K53" s="20"/>
      <c r="L53" s="275">
        <f>SUM(L17,L23,L27,L31,L38,L45)</f>
        <v>236.60142166666665</v>
      </c>
      <c r="M53" s="276">
        <f>L53*size</f>
        <v>11830.071083333332</v>
      </c>
    </row>
    <row r="54" spans="2:14" x14ac:dyDescent="0.25">
      <c r="B54" s="45" t="s">
        <v>307</v>
      </c>
      <c r="C54" s="45"/>
      <c r="D54" s="46"/>
      <c r="E54" s="45"/>
      <c r="F54" s="47"/>
      <c r="G54" s="45"/>
      <c r="H54" s="378"/>
      <c r="I54" s="45"/>
      <c r="J54" s="46"/>
      <c r="K54" s="45"/>
      <c r="L54" s="64"/>
      <c r="M54" s="64"/>
    </row>
    <row r="55" spans="2:14" x14ac:dyDescent="0.25">
      <c r="B55" s="45"/>
      <c r="C55" s="45"/>
      <c r="D55" s="46"/>
      <c r="E55" s="45"/>
      <c r="F55" s="47"/>
      <c r="G55" s="45"/>
      <c r="H55" s="378"/>
      <c r="I55" s="45"/>
      <c r="J55" s="46"/>
      <c r="K55" s="45"/>
      <c r="L55" s="64"/>
      <c r="M55" s="64"/>
    </row>
    <row r="56" spans="2:14" ht="24.75" customHeight="1" x14ac:dyDescent="0.25">
      <c r="B56" s="1" t="s">
        <v>72</v>
      </c>
      <c r="C56" s="45"/>
      <c r="D56" s="46"/>
      <c r="E56" s="45"/>
      <c r="F56" s="47"/>
      <c r="G56" s="45"/>
      <c r="H56" s="378"/>
      <c r="I56" s="45"/>
      <c r="J56" s="46"/>
      <c r="K56" s="45"/>
      <c r="L56" s="64"/>
      <c r="M56" s="64"/>
    </row>
    <row r="57" spans="2:14" x14ac:dyDescent="0.25">
      <c r="B57" s="20" t="s">
        <v>326</v>
      </c>
      <c r="C57" s="45"/>
      <c r="D57" s="46"/>
      <c r="E57" s="45"/>
      <c r="F57" s="47"/>
      <c r="G57" s="45"/>
      <c r="H57" s="378"/>
      <c r="I57" s="45"/>
      <c r="J57" s="56"/>
      <c r="K57" s="45"/>
      <c r="L57" s="275">
        <f>AVERAGE('AC YR 1'!L57,'AC YR 2'!L57,'AC YR 3'!L57,'AC YR 4'!L57,'AC YR 5'!L57,'AC YR 6'!L57,'AC YR 7'!L57,'AC YR 8'!L57,'AC YR 9'!L57,'AC YR10'!L57,'AC YR11'!L57,'AC YR12'!L57,'AC YR13'!L57,'AC YR14'!L57)</f>
        <v>17.84</v>
      </c>
      <c r="M57" s="276">
        <f>L57*size</f>
        <v>892</v>
      </c>
    </row>
    <row r="58" spans="2:14" x14ac:dyDescent="0.25">
      <c r="B58" s="471" t="s">
        <v>276</v>
      </c>
      <c r="C58" s="471"/>
      <c r="D58" s="471"/>
      <c r="E58" s="45"/>
      <c r="F58" s="61" t="s">
        <v>304</v>
      </c>
      <c r="G58" s="45"/>
      <c r="H58" s="384">
        <v>1</v>
      </c>
      <c r="I58" s="45"/>
      <c r="J58" s="253">
        <f>signage</f>
        <v>2000</v>
      </c>
      <c r="K58" s="45"/>
      <c r="L58" s="64">
        <f>M58/size</f>
        <v>2</v>
      </c>
      <c r="M58" s="64">
        <f>-PMT($J$58,10,operint)</f>
        <v>100</v>
      </c>
    </row>
    <row r="59" spans="2:14" x14ac:dyDescent="0.25">
      <c r="B59" s="19" t="s">
        <v>275</v>
      </c>
      <c r="C59" s="45"/>
      <c r="D59" s="257">
        <v>5280</v>
      </c>
      <c r="E59" s="45"/>
      <c r="F59" s="61" t="s">
        <v>318</v>
      </c>
      <c r="G59" s="45"/>
      <c r="H59" s="384">
        <v>1</v>
      </c>
      <c r="I59" s="45"/>
      <c r="J59" s="253">
        <f>barbwire</f>
        <v>3</v>
      </c>
      <c r="K59" s="45"/>
      <c r="L59" s="64">
        <f>M59/size</f>
        <v>15.84</v>
      </c>
      <c r="M59" s="64">
        <f>-PMT($J$59*D59,25,operint)</f>
        <v>792</v>
      </c>
    </row>
    <row r="60" spans="2:14" x14ac:dyDescent="0.25">
      <c r="B60" s="86"/>
      <c r="C60" s="45"/>
      <c r="D60" s="203"/>
      <c r="E60" s="45"/>
      <c r="F60" s="204"/>
      <c r="G60" s="45"/>
      <c r="H60" s="45"/>
      <c r="I60" s="45"/>
      <c r="J60" s="212"/>
      <c r="K60" s="45"/>
      <c r="L60" s="64">
        <f>D60*J60</f>
        <v>0</v>
      </c>
      <c r="M60" s="64">
        <f>E60*K60</f>
        <v>0</v>
      </c>
    </row>
    <row r="61" spans="2:14" ht="15" customHeight="1" x14ac:dyDescent="0.25">
      <c r="B61" s="1"/>
      <c r="C61" s="45"/>
      <c r="D61" s="46"/>
      <c r="E61" s="45"/>
      <c r="F61" s="47"/>
      <c r="G61" s="45"/>
      <c r="H61" s="45"/>
      <c r="I61" s="45"/>
      <c r="J61" s="46"/>
      <c r="K61" s="45"/>
      <c r="L61" s="64"/>
      <c r="M61" s="64"/>
    </row>
    <row r="62" spans="2:14" ht="15" hidden="1" customHeight="1" x14ac:dyDescent="0.25">
      <c r="B62" s="471" t="s">
        <v>173</v>
      </c>
      <c r="C62" s="471"/>
      <c r="D62" s="471"/>
      <c r="E62" s="45"/>
      <c r="F62" s="61" t="s">
        <v>58</v>
      </c>
      <c r="G62" s="45"/>
      <c r="H62" s="45"/>
      <c r="I62" s="45"/>
      <c r="J62" s="261">
        <f>'Machinery Costs'!E25</f>
        <v>4.2230000000000008</v>
      </c>
      <c r="K62" s="45"/>
      <c r="L62" s="64">
        <f>J62</f>
        <v>4.2230000000000008</v>
      </c>
      <c r="M62" s="64">
        <f>L62*size</f>
        <v>211.15000000000003</v>
      </c>
      <c r="N62" s="351" t="s">
        <v>474</v>
      </c>
    </row>
    <row r="63" spans="2:14" ht="15" hidden="1" customHeight="1" x14ac:dyDescent="0.25">
      <c r="B63" s="471" t="s">
        <v>174</v>
      </c>
      <c r="C63" s="471"/>
      <c r="D63" s="471"/>
      <c r="E63" s="45"/>
      <c r="F63" s="61" t="s">
        <v>58</v>
      </c>
      <c r="G63" s="45"/>
      <c r="H63" s="45"/>
      <c r="I63" s="45"/>
      <c r="J63" s="261">
        <f>'Machinery Costs'!F25</f>
        <v>2.9025000000000003</v>
      </c>
      <c r="K63" s="45"/>
      <c r="L63" s="64">
        <f>J63</f>
        <v>2.9025000000000003</v>
      </c>
      <c r="M63" s="64">
        <f>L63*size</f>
        <v>145.12500000000003</v>
      </c>
    </row>
    <row r="64" spans="2:14" ht="15" customHeight="1" x14ac:dyDescent="0.25">
      <c r="B64" s="409" t="s">
        <v>505</v>
      </c>
      <c r="C64" s="45"/>
      <c r="D64" s="46"/>
      <c r="E64" s="45"/>
      <c r="F64" s="47"/>
      <c r="G64" s="45"/>
      <c r="H64" s="45"/>
      <c r="I64" s="45"/>
      <c r="J64" s="46"/>
      <c r="K64" s="45"/>
      <c r="L64" s="276">
        <f>AVERAGE('AC YR 1'!L62,'AC YR 2'!L62,'AC YR 3'!L62,'AC YR 4'!L62,'AC YR 5'!L62,'AC YR 6'!L62,'AC YR 7'!L62,'AC YR 8'!L62,'AC YR 9'!L62,'AC YR10'!L62,'AC YR11'!L62,'AC YR12'!L62,'AC YR13'!L62,'AC YR14'!L62)</f>
        <v>3.5454500000000002</v>
      </c>
      <c r="M64" s="276">
        <f>L64*size</f>
        <v>177.27250000000001</v>
      </c>
    </row>
    <row r="65" spans="2:14" x14ac:dyDescent="0.25">
      <c r="B65" s="472" t="s">
        <v>17</v>
      </c>
      <c r="C65" s="472"/>
      <c r="D65" s="472"/>
      <c r="E65" s="45"/>
      <c r="F65" s="61" t="s">
        <v>58</v>
      </c>
      <c r="G65" s="45"/>
      <c r="H65" s="45"/>
      <c r="I65" s="45"/>
      <c r="J65" s="261">
        <f>'Machinery Costs'!G25</f>
        <v>1.0660000000000001</v>
      </c>
      <c r="K65" s="45"/>
      <c r="L65" s="64">
        <f>J65</f>
        <v>1.0660000000000001</v>
      </c>
      <c r="M65" s="64">
        <f>L65*size</f>
        <v>53.300000000000004</v>
      </c>
      <c r="N65" s="63"/>
    </row>
    <row r="66" spans="2:14" x14ac:dyDescent="0.25">
      <c r="B66" s="70"/>
      <c r="C66" s="70"/>
      <c r="D66" s="71"/>
      <c r="E66" s="70"/>
      <c r="F66" s="71"/>
      <c r="G66" s="45"/>
      <c r="H66" s="45"/>
      <c r="I66" s="45"/>
      <c r="J66" s="46"/>
      <c r="K66" s="45"/>
      <c r="L66" s="64"/>
      <c r="M66" s="64"/>
    </row>
    <row r="67" spans="2:14" hidden="1" x14ac:dyDescent="0.25">
      <c r="B67" s="471" t="s">
        <v>478</v>
      </c>
      <c r="C67" s="471"/>
      <c r="D67" s="471"/>
      <c r="E67" s="45"/>
      <c r="F67" s="61" t="s">
        <v>58</v>
      </c>
      <c r="G67" s="45"/>
      <c r="H67" s="370"/>
      <c r="I67" s="45"/>
      <c r="J67" s="261">
        <f>CRrate*landvalue</f>
        <v>50</v>
      </c>
      <c r="K67" s="45"/>
      <c r="L67" s="64">
        <f>J67</f>
        <v>50</v>
      </c>
      <c r="M67" s="64">
        <f>L67*size</f>
        <v>2500</v>
      </c>
    </row>
    <row r="68" spans="2:14" x14ac:dyDescent="0.25">
      <c r="B68" s="70" t="s">
        <v>504</v>
      </c>
      <c r="C68" s="70"/>
      <c r="D68" s="71"/>
      <c r="E68" s="70"/>
      <c r="F68" s="71"/>
      <c r="G68" s="45"/>
      <c r="H68" s="45"/>
      <c r="I68" s="45"/>
      <c r="J68" s="46"/>
      <c r="K68" s="45"/>
      <c r="L68" s="276">
        <f>AVERAGE('AC YR 1'!L67,'AC YR 2'!L67,'AC YR 3'!L67,'AC YR 4'!L67,'AC YR 5'!L67,'AC YR 6'!L67,'AC YR 7'!L67,'AC YR 8'!L67,'AC YR 9'!L67,'AC YR10'!L67,'AC YR11'!L67,'AC YR12'!L67,'AC YR13'!L67,'AC YR14'!L67)</f>
        <v>50</v>
      </c>
      <c r="M68" s="276">
        <f>L68*size</f>
        <v>2500</v>
      </c>
    </row>
    <row r="69" spans="2:14" x14ac:dyDescent="0.25">
      <c r="B69" s="70"/>
      <c r="C69" s="70"/>
      <c r="D69" s="71"/>
      <c r="E69" s="70"/>
      <c r="F69" s="71"/>
      <c r="G69" s="45"/>
      <c r="H69" s="45"/>
      <c r="I69" s="45"/>
      <c r="J69" s="46"/>
      <c r="K69" s="45"/>
      <c r="L69" s="64"/>
      <c r="M69" s="64"/>
    </row>
    <row r="70" spans="2:14" ht="5.25" customHeight="1" x14ac:dyDescent="0.25">
      <c r="B70" s="45"/>
      <c r="C70" s="45"/>
      <c r="D70" s="46"/>
      <c r="E70" s="45"/>
      <c r="F70" s="47"/>
      <c r="G70" s="45"/>
      <c r="H70" s="45"/>
      <c r="I70" s="45"/>
      <c r="J70" s="46"/>
      <c r="K70" s="45"/>
      <c r="L70" s="64"/>
      <c r="M70" s="64"/>
    </row>
    <row r="71" spans="2:14" x14ac:dyDescent="0.25">
      <c r="B71" s="20" t="s">
        <v>70</v>
      </c>
      <c r="C71" s="20"/>
      <c r="D71" s="68"/>
      <c r="E71" s="20"/>
      <c r="F71" s="21"/>
      <c r="G71" s="20"/>
      <c r="H71" s="45"/>
      <c r="I71" s="20"/>
      <c r="J71" s="68"/>
      <c r="K71" s="20"/>
      <c r="L71" s="275">
        <f>SUM(L57,L64,L68)</f>
        <v>71.385449999999992</v>
      </c>
      <c r="M71" s="417">
        <f>L71*size</f>
        <v>3569.2724999999996</v>
      </c>
    </row>
    <row r="72" spans="2:14" x14ac:dyDescent="0.25">
      <c r="B72" s="45"/>
      <c r="C72" s="45"/>
      <c r="D72" s="46"/>
      <c r="E72" s="45"/>
      <c r="F72" s="47"/>
      <c r="G72" s="45"/>
      <c r="H72" s="378"/>
      <c r="I72" s="45"/>
      <c r="J72" s="46"/>
      <c r="K72" s="45"/>
      <c r="L72" s="64"/>
      <c r="M72" s="64"/>
    </row>
    <row r="73" spans="2:14" x14ac:dyDescent="0.25">
      <c r="B73" s="20" t="s">
        <v>334</v>
      </c>
      <c r="C73" s="20"/>
      <c r="D73" s="68"/>
      <c r="E73" s="20"/>
      <c r="F73" s="21"/>
      <c r="G73" s="20"/>
      <c r="H73" s="381"/>
      <c r="I73" s="20"/>
      <c r="J73" s="68"/>
      <c r="K73" s="20"/>
      <c r="L73" s="436">
        <f>SUM(L53,L71)</f>
        <v>307.98687166666662</v>
      </c>
      <c r="M73" s="417">
        <f>L73*size</f>
        <v>15399.343583333331</v>
      </c>
    </row>
    <row r="74" spans="2:14" x14ac:dyDescent="0.25">
      <c r="B74" s="42"/>
      <c r="C74" s="42"/>
      <c r="D74" s="41"/>
      <c r="E74" s="42"/>
      <c r="F74" s="43"/>
      <c r="G74" s="42"/>
      <c r="H74" s="382"/>
      <c r="I74" s="42"/>
      <c r="J74" s="41"/>
      <c r="K74" s="42"/>
      <c r="L74" s="72"/>
      <c r="M74" s="72"/>
    </row>
    <row r="75" spans="2:14" x14ac:dyDescent="0.25">
      <c r="B75" s="73" t="s">
        <v>49</v>
      </c>
      <c r="C75" s="73"/>
      <c r="D75" s="74"/>
      <c r="E75" s="73"/>
      <c r="F75" s="75"/>
      <c r="G75" s="73"/>
      <c r="H75" s="74"/>
      <c r="I75" s="73"/>
      <c r="J75" s="74"/>
      <c r="K75" s="73"/>
      <c r="L75" s="73"/>
      <c r="M75" s="73"/>
    </row>
    <row r="76" spans="2:14" ht="15.6" x14ac:dyDescent="0.25">
      <c r="B76" s="211" t="s">
        <v>335</v>
      </c>
      <c r="C76" s="73"/>
      <c r="D76" s="74"/>
      <c r="E76" s="73"/>
      <c r="F76" s="75"/>
      <c r="G76" s="73"/>
      <c r="H76" s="74"/>
      <c r="I76" s="73"/>
      <c r="J76" s="74"/>
      <c r="K76" s="73"/>
      <c r="L76" s="73"/>
      <c r="M76" s="73"/>
    </row>
    <row r="77" spans="2:14" s="28" customFormat="1" x14ac:dyDescent="0.25">
      <c r="D77" s="29"/>
      <c r="F77" s="30"/>
      <c r="H77" s="29"/>
      <c r="J77" s="29"/>
    </row>
    <row r="78" spans="2:14" s="28" customFormat="1" x14ac:dyDescent="0.25">
      <c r="D78" s="29"/>
      <c r="F78" s="30"/>
      <c r="H78" s="29"/>
      <c r="J78" s="29"/>
      <c r="L78" s="63"/>
    </row>
    <row r="79" spans="2:14" s="28" customFormat="1" x14ac:dyDescent="0.25">
      <c r="D79" s="29"/>
      <c r="F79" s="30"/>
      <c r="H79" s="29"/>
      <c r="J79" s="29"/>
      <c r="L79" s="63"/>
    </row>
    <row r="80" spans="2:14" s="28" customFormat="1" x14ac:dyDescent="0.25">
      <c r="D80" s="29"/>
      <c r="F80" s="30"/>
      <c r="H80" s="29"/>
      <c r="J80" s="29"/>
    </row>
    <row r="81" spans="4:10" s="28" customFormat="1" x14ac:dyDescent="0.25">
      <c r="D81" s="29"/>
      <c r="F81" s="30"/>
      <c r="H81" s="29"/>
      <c r="J81" s="29"/>
    </row>
    <row r="82" spans="4:10" s="28" customFormat="1" x14ac:dyDescent="0.25">
      <c r="D82" s="29"/>
      <c r="F82" s="30"/>
      <c r="H82" s="29"/>
      <c r="J82" s="29"/>
    </row>
    <row r="83" spans="4:10" s="28" customFormat="1" x14ac:dyDescent="0.25">
      <c r="D83" s="29"/>
      <c r="F83" s="30"/>
      <c r="H83" s="29"/>
      <c r="J83" s="29"/>
    </row>
    <row r="84" spans="4:10" s="28" customFormat="1" x14ac:dyDescent="0.25">
      <c r="D84" s="29"/>
      <c r="F84" s="30"/>
      <c r="H84" s="29"/>
      <c r="J84" s="29"/>
    </row>
    <row r="85" spans="4:10" s="28" customFormat="1" x14ac:dyDescent="0.25">
      <c r="D85" s="29"/>
      <c r="F85" s="30"/>
      <c r="H85" s="29"/>
      <c r="J85" s="29"/>
    </row>
    <row r="86" spans="4:10" s="28" customFormat="1" x14ac:dyDescent="0.25">
      <c r="D86" s="29"/>
      <c r="F86" s="30"/>
      <c r="H86" s="29"/>
      <c r="J86" s="29"/>
    </row>
    <row r="87" spans="4:10" s="28" customFormat="1" x14ac:dyDescent="0.25">
      <c r="D87" s="29"/>
      <c r="F87" s="30"/>
      <c r="H87" s="29"/>
      <c r="J87" s="29"/>
    </row>
    <row r="88" spans="4:10" s="28" customFormat="1" x14ac:dyDescent="0.25">
      <c r="D88" s="29"/>
      <c r="F88" s="30"/>
      <c r="H88" s="29"/>
      <c r="J88" s="29"/>
    </row>
    <row r="89" spans="4:10" s="28" customFormat="1" x14ac:dyDescent="0.25">
      <c r="D89" s="29"/>
      <c r="F89" s="30"/>
      <c r="H89" s="29"/>
      <c r="J89" s="29"/>
    </row>
    <row r="90" spans="4:10" s="28" customFormat="1" x14ac:dyDescent="0.25">
      <c r="D90" s="29"/>
      <c r="F90" s="30"/>
      <c r="H90" s="29"/>
      <c r="J90" s="29"/>
    </row>
    <row r="91" spans="4:10" s="28" customFormat="1" x14ac:dyDescent="0.25">
      <c r="D91" s="29"/>
      <c r="F91" s="30"/>
      <c r="H91" s="29"/>
      <c r="J91" s="29"/>
    </row>
    <row r="92" spans="4:10" s="28" customFormat="1" x14ac:dyDescent="0.25">
      <c r="D92" s="29"/>
      <c r="F92" s="30"/>
      <c r="H92" s="29"/>
      <c r="J92" s="29"/>
    </row>
    <row r="93" spans="4:10" s="28" customFormat="1" x14ac:dyDescent="0.25">
      <c r="D93" s="29"/>
      <c r="F93" s="30"/>
      <c r="H93" s="29"/>
      <c r="J93" s="29"/>
    </row>
    <row r="94" spans="4:10" s="28" customFormat="1" x14ac:dyDescent="0.25">
      <c r="D94" s="29"/>
      <c r="F94" s="30"/>
      <c r="H94" s="29"/>
      <c r="J94" s="29"/>
    </row>
    <row r="95" spans="4:10" s="28" customFormat="1" x14ac:dyDescent="0.25">
      <c r="D95" s="29"/>
      <c r="F95" s="30"/>
      <c r="H95" s="29"/>
      <c r="J95" s="29"/>
    </row>
    <row r="96" spans="4:10" s="28" customFormat="1" x14ac:dyDescent="0.25">
      <c r="D96" s="29"/>
      <c r="F96" s="30"/>
      <c r="H96" s="29"/>
      <c r="J96" s="29"/>
    </row>
    <row r="97" spans="4:10" s="28" customFormat="1" x14ac:dyDescent="0.25">
      <c r="D97" s="29"/>
      <c r="F97" s="30"/>
      <c r="H97" s="29"/>
      <c r="J97" s="29"/>
    </row>
    <row r="98" spans="4:10" s="28" customFormat="1" x14ac:dyDescent="0.25">
      <c r="D98" s="29"/>
      <c r="F98" s="30"/>
      <c r="H98" s="29"/>
      <c r="J98" s="29"/>
    </row>
    <row r="99" spans="4:10" s="28" customFormat="1" x14ac:dyDescent="0.25">
      <c r="D99" s="29"/>
      <c r="F99" s="30"/>
      <c r="H99" s="29"/>
      <c r="J99" s="29"/>
    </row>
    <row r="100" spans="4:10" s="28" customFormat="1" x14ac:dyDescent="0.25">
      <c r="D100" s="29"/>
      <c r="F100" s="30"/>
      <c r="H100" s="29"/>
      <c r="J100" s="29"/>
    </row>
    <row r="101" spans="4:10" s="28" customFormat="1" x14ac:dyDescent="0.25">
      <c r="D101" s="29"/>
      <c r="F101" s="30"/>
      <c r="H101" s="29"/>
      <c r="J101" s="29"/>
    </row>
    <row r="102" spans="4:10" s="28" customFormat="1" x14ac:dyDescent="0.25">
      <c r="D102" s="29"/>
      <c r="F102" s="30"/>
      <c r="H102" s="29"/>
      <c r="J102" s="29"/>
    </row>
    <row r="103" spans="4:10" s="28" customFormat="1" x14ac:dyDescent="0.25">
      <c r="D103" s="29"/>
      <c r="F103" s="30"/>
      <c r="H103" s="29"/>
      <c r="J103" s="29"/>
    </row>
    <row r="104" spans="4:10" s="28" customFormat="1" x14ac:dyDescent="0.25">
      <c r="D104" s="29"/>
      <c r="F104" s="30"/>
      <c r="H104" s="29"/>
      <c r="J104" s="29"/>
    </row>
    <row r="105" spans="4:10" s="28" customFormat="1" x14ac:dyDescent="0.25">
      <c r="D105" s="29"/>
      <c r="F105" s="30"/>
      <c r="H105" s="29"/>
      <c r="J105" s="29"/>
    </row>
    <row r="106" spans="4:10" s="28" customFormat="1" x14ac:dyDescent="0.25">
      <c r="D106" s="29"/>
      <c r="F106" s="30"/>
      <c r="H106" s="29"/>
      <c r="J106" s="29"/>
    </row>
    <row r="107" spans="4:10" s="28" customFormat="1" x14ac:dyDescent="0.25">
      <c r="D107" s="29"/>
      <c r="F107" s="30"/>
      <c r="H107" s="29"/>
      <c r="J107" s="29"/>
    </row>
    <row r="108" spans="4:10" s="28" customFormat="1" x14ac:dyDescent="0.25">
      <c r="D108" s="29"/>
      <c r="F108" s="30"/>
      <c r="H108" s="29"/>
      <c r="J108" s="29"/>
    </row>
    <row r="109" spans="4:10" s="28" customFormat="1" x14ac:dyDescent="0.25">
      <c r="D109" s="29"/>
      <c r="F109" s="30"/>
      <c r="H109" s="29"/>
      <c r="J109" s="29"/>
    </row>
    <row r="110" spans="4:10" s="28" customFormat="1" x14ac:dyDescent="0.25">
      <c r="D110" s="29"/>
      <c r="F110" s="30"/>
      <c r="H110" s="29"/>
      <c r="J110" s="29"/>
    </row>
    <row r="111" spans="4:10" s="28" customFormat="1" x14ac:dyDescent="0.25">
      <c r="D111" s="29"/>
      <c r="F111" s="30"/>
      <c r="H111" s="29"/>
      <c r="J111" s="29"/>
    </row>
    <row r="112" spans="4:10" s="28" customFormat="1" x14ac:dyDescent="0.25">
      <c r="D112" s="29"/>
      <c r="F112" s="30"/>
      <c r="H112" s="29"/>
      <c r="J112" s="29"/>
    </row>
    <row r="113" spans="4:10" s="28" customFormat="1" x14ac:dyDescent="0.25">
      <c r="D113" s="29"/>
      <c r="F113" s="30"/>
      <c r="H113" s="29"/>
      <c r="J113" s="29"/>
    </row>
    <row r="114" spans="4:10" s="28" customFormat="1" x14ac:dyDescent="0.25">
      <c r="D114" s="29"/>
      <c r="F114" s="30"/>
      <c r="H114" s="29"/>
      <c r="J114" s="29"/>
    </row>
    <row r="115" spans="4:10" s="28" customFormat="1" x14ac:dyDescent="0.25">
      <c r="D115" s="29"/>
      <c r="F115" s="30"/>
      <c r="H115" s="29"/>
      <c r="J115" s="29"/>
    </row>
    <row r="116" spans="4:10" s="28" customFormat="1" x14ac:dyDescent="0.25">
      <c r="D116" s="29"/>
      <c r="F116" s="30"/>
      <c r="H116" s="29"/>
      <c r="J116" s="29"/>
    </row>
    <row r="117" spans="4:10" s="28" customFormat="1" x14ac:dyDescent="0.25">
      <c r="D117" s="29"/>
      <c r="F117" s="30"/>
      <c r="H117" s="29"/>
      <c r="J117" s="29"/>
    </row>
    <row r="118" spans="4:10" s="28" customFormat="1" x14ac:dyDescent="0.25">
      <c r="D118" s="29"/>
      <c r="F118" s="30"/>
      <c r="H118" s="29"/>
      <c r="J118" s="29"/>
    </row>
    <row r="119" spans="4:10" s="28" customFormat="1" x14ac:dyDescent="0.25">
      <c r="D119" s="29"/>
      <c r="F119" s="30"/>
      <c r="H119" s="29"/>
      <c r="J119" s="29"/>
    </row>
    <row r="120" spans="4:10" s="28" customFormat="1" x14ac:dyDescent="0.25">
      <c r="D120" s="29"/>
      <c r="F120" s="30"/>
      <c r="H120" s="29"/>
      <c r="J120" s="29"/>
    </row>
  </sheetData>
  <mergeCells count="11">
    <mergeCell ref="O14:T14"/>
    <mergeCell ref="B2:K2"/>
    <mergeCell ref="B3:K3"/>
    <mergeCell ref="B4:K4"/>
    <mergeCell ref="B5:K5"/>
    <mergeCell ref="B9:M9"/>
    <mergeCell ref="B58:D58"/>
    <mergeCell ref="B62:D62"/>
    <mergeCell ref="B63:D63"/>
    <mergeCell ref="B65:D65"/>
    <mergeCell ref="B67:D67"/>
  </mergeCells>
  <hyperlinks>
    <hyperlink ref="N38" location="'Machinery Costs'!A1" display="See Machinery Costs tab for detail." xr:uid="{C029CC13-332E-421F-9E62-708600735545}"/>
    <hyperlink ref="N62" location="'Machinery Costs'!Print_Area" display="See Machinery Costs tab for operations." xr:uid="{0AC2A9EF-5AE6-4BA3-951D-9D34CC37AD01}"/>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76</vt:i4>
      </vt:variant>
    </vt:vector>
  </HeadingPairs>
  <TitlesOfParts>
    <vt:vector size="104" baseType="lpstr">
      <vt:lpstr>Title Page</vt:lpstr>
      <vt:lpstr>Instructions</vt:lpstr>
      <vt:lpstr>Summary</vt:lpstr>
      <vt:lpstr>Sheet1</vt:lpstr>
      <vt:lpstr>Sheet2</vt:lpstr>
      <vt:lpstr>Graphical</vt:lpstr>
      <vt:lpstr>Input Prices</vt:lpstr>
      <vt:lpstr>AC Operations by Year</vt:lpstr>
      <vt:lpstr>AVERAGE</vt:lpstr>
      <vt:lpstr>AC YR 1</vt:lpstr>
      <vt:lpstr>AC YR 2</vt:lpstr>
      <vt:lpstr>AC YR 3</vt:lpstr>
      <vt:lpstr>AC YR 4</vt:lpstr>
      <vt:lpstr>AC YR 5</vt:lpstr>
      <vt:lpstr>AC YR 6</vt:lpstr>
      <vt:lpstr>AC YR 7</vt:lpstr>
      <vt:lpstr>AC YR 8</vt:lpstr>
      <vt:lpstr>Spring Peas</vt:lpstr>
      <vt:lpstr>SP-Calendar</vt:lpstr>
      <vt:lpstr>SL-Calendar</vt:lpstr>
      <vt:lpstr>AC YR 9</vt:lpstr>
      <vt:lpstr>AC YR10</vt:lpstr>
      <vt:lpstr>AC YR11</vt:lpstr>
      <vt:lpstr>AC YR12</vt:lpstr>
      <vt:lpstr>AC YR13</vt:lpstr>
      <vt:lpstr>AC YR14</vt:lpstr>
      <vt:lpstr>Machinery Costs</vt:lpstr>
      <vt:lpstr>Machinery Complement</vt:lpstr>
      <vt:lpstr>ATDEP</vt:lpstr>
      <vt:lpstr>ATFIX</vt:lpstr>
      <vt:lpstr>ATFUE</vt:lpstr>
      <vt:lpstr>ATGAL</vt:lpstr>
      <vt:lpstr>ATHRS</vt:lpstr>
      <vt:lpstr>ATINT</vt:lpstr>
      <vt:lpstr>ATLAB</vt:lpstr>
      <vt:lpstr>ATLUB</vt:lpstr>
      <vt:lpstr>ATREP</vt:lpstr>
      <vt:lpstr>ATTHI</vt:lpstr>
      <vt:lpstr>ATTOT</vt:lpstr>
      <vt:lpstr>ATVAR</vt:lpstr>
      <vt:lpstr>backpack</vt:lpstr>
      <vt:lpstr>barbwire</vt:lpstr>
      <vt:lpstr>burncrew</vt:lpstr>
      <vt:lpstr>bushhog_JD</vt:lpstr>
      <vt:lpstr>cropoil</vt:lpstr>
      <vt:lpstr>CRrate</vt:lpstr>
      <vt:lpstr>envoy</vt:lpstr>
      <vt:lpstr>fescue</vt:lpstr>
      <vt:lpstr>forbes</vt:lpstr>
      <vt:lpstr>Garlon</vt:lpstr>
      <vt:lpstr>glyphosate</vt:lpstr>
      <vt:lpstr>JDDEP</vt:lpstr>
      <vt:lpstr>JDFIX</vt:lpstr>
      <vt:lpstr>JDFUE</vt:lpstr>
      <vt:lpstr>JDGAL</vt:lpstr>
      <vt:lpstr>JDHRS</vt:lpstr>
      <vt:lpstr>JDINT</vt:lpstr>
      <vt:lpstr>JDLAB</vt:lpstr>
      <vt:lpstr>JDLUB</vt:lpstr>
      <vt:lpstr>JDREP</vt:lpstr>
      <vt:lpstr>JDTHI</vt:lpstr>
      <vt:lpstr>JDTOT</vt:lpstr>
      <vt:lpstr>JDVAR</vt:lpstr>
      <vt:lpstr>landvalue</vt:lpstr>
      <vt:lpstr>Milestone</vt:lpstr>
      <vt:lpstr>nativeseed</vt:lpstr>
      <vt:lpstr>NIS</vt:lpstr>
      <vt:lpstr>operint</vt:lpstr>
      <vt:lpstr>overhead</vt:lpstr>
      <vt:lpstr>plantplugs</vt:lpstr>
      <vt:lpstr>plugs</vt:lpstr>
      <vt:lpstr>'AC Operations by Year'!Print_Area</vt:lpstr>
      <vt:lpstr>'AC YR 1'!Print_Area</vt:lpstr>
      <vt:lpstr>Graphical!Print_Area</vt:lpstr>
      <vt:lpstr>'Input Prices'!Print_Area</vt:lpstr>
      <vt:lpstr>Instructions!Print_Area</vt:lpstr>
      <vt:lpstr>'Machinery Complement'!Print_Area</vt:lpstr>
      <vt:lpstr>'Machinery Costs'!Print_Area</vt:lpstr>
      <vt:lpstr>'SL-Calendar'!Print_Area</vt:lpstr>
      <vt:lpstr>'SP-Calendar'!Print_Area</vt:lpstr>
      <vt:lpstr>'Spring Peas'!Print_Area</vt:lpstr>
      <vt:lpstr>Summary!Print_Area</vt:lpstr>
      <vt:lpstr>'AC YR 1'!Print_Titles</vt:lpstr>
      <vt:lpstr>'Input Prices'!Print_Titles</vt:lpstr>
      <vt:lpstr>'Spring Peas'!Print_Titles</vt:lpstr>
      <vt:lpstr>seeder</vt:lpstr>
      <vt:lpstr>signage</vt:lpstr>
      <vt:lpstr>size</vt:lpstr>
      <vt:lpstr>spotorboom_ATV</vt:lpstr>
      <vt:lpstr>spotorboom_JD</vt:lpstr>
      <vt:lpstr>sprayer36_JD</vt:lpstr>
      <vt:lpstr>triclopry</vt:lpstr>
      <vt:lpstr>TRUDEP</vt:lpstr>
      <vt:lpstr>TRUFIX</vt:lpstr>
      <vt:lpstr>TRUFUE</vt:lpstr>
      <vt:lpstr>TRUGAL</vt:lpstr>
      <vt:lpstr>TRUHRS</vt:lpstr>
      <vt:lpstr>TRUINT</vt:lpstr>
      <vt:lpstr>TRULAB</vt:lpstr>
      <vt:lpstr>TRULUB</vt:lpstr>
      <vt:lpstr>TRUREP</vt:lpstr>
      <vt:lpstr>TRUTHI</vt:lpstr>
      <vt:lpstr>TRUTOT</vt:lpstr>
      <vt:lpstr>TRUVAR</vt:lpstr>
    </vt:vector>
  </TitlesOfParts>
  <Company>WSU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Stephen Bramwell</cp:lastModifiedBy>
  <cp:lastPrinted>2020-12-28T18:23:22Z</cp:lastPrinted>
  <dcterms:created xsi:type="dcterms:W3CDTF">2006-03-07T19:12:45Z</dcterms:created>
  <dcterms:modified xsi:type="dcterms:W3CDTF">2021-08-23T21:41:25Z</dcterms:modified>
</cp:coreProperties>
</file>