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sgalinato\Dropbox\Ongoing Projects\SARE BDM\"/>
    </mc:Choice>
  </mc:AlternateContent>
  <xr:revisionPtr revIDLastSave="0" documentId="13_ncr:1_{2BE992FE-D44E-43FC-8DF6-EC95192100BC}" xr6:coauthVersionLast="47" xr6:coauthVersionMax="47" xr10:uidLastSave="{00000000-0000-0000-0000-000000000000}"/>
  <bookViews>
    <workbookView xWindow="-108" yWindow="-108" windowWidth="23256" windowHeight="12576" xr2:uid="{00000000-000D-0000-FFFF-FFFF00000000}"/>
  </bookViews>
  <sheets>
    <sheet name="Intro" sheetId="6" r:id="rId1"/>
    <sheet name="Flow Chart of Mulch Use" sheetId="4" r:id="rId2"/>
  </sheets>
  <definedNames>
    <definedName name="_xlnm.Print_Area" localSheetId="1">'Flow Chart of Mulch Use'!$B$2:$S$81</definedName>
    <definedName name="_xlnm.Print_Area" localSheetId="0">Intro!$B$2:$L$32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4" l="1"/>
  <c r="G54" i="4"/>
  <c r="K41" i="4"/>
  <c r="K65" i="4"/>
  <c r="G55" i="4"/>
  <c r="G57" i="4"/>
  <c r="G61" i="4"/>
  <c r="G35" i="4"/>
  <c r="G41" i="4"/>
  <c r="G52" i="4"/>
  <c r="G63" i="4"/>
  <c r="G65" i="4"/>
  <c r="G70" i="4"/>
  <c r="G72" i="4"/>
  <c r="I61" i="4"/>
  <c r="I35" i="4"/>
  <c r="I41" i="4"/>
  <c r="I52" i="4"/>
  <c r="I57" i="4"/>
  <c r="I63" i="4"/>
  <c r="I65" i="4"/>
  <c r="I70" i="4"/>
  <c r="I72" i="4"/>
  <c r="G80" i="4"/>
  <c r="K68" i="4"/>
  <c r="K69" i="4"/>
  <c r="K70" i="4"/>
  <c r="K61" i="4"/>
  <c r="K63" i="4"/>
  <c r="K72" i="4"/>
  <c r="I80" i="4"/>
  <c r="G78" i="4"/>
  <c r="I78" i="4"/>
  <c r="K78" i="4"/>
  <c r="K80" i="4"/>
  <c r="K79" i="4"/>
  <c r="I79" i="4"/>
  <c r="G79" i="4"/>
</calcChain>
</file>

<file path=xl/sharedStrings.xml><?xml version="1.0" encoding="utf-8"?>
<sst xmlns="http://schemas.openxmlformats.org/spreadsheetml/2006/main" count="149" uniqueCount="138">
  <si>
    <t>Revenue per acre</t>
  </si>
  <si>
    <t>Mulch disposal</t>
  </si>
  <si>
    <t>Price per ton</t>
  </si>
  <si>
    <t>Field preparation end of season</t>
  </si>
  <si>
    <t>BDM</t>
  </si>
  <si>
    <t>Weed control</t>
  </si>
  <si>
    <t>Change in revenue due to mulching factor</t>
  </si>
  <si>
    <t>Change in cost due to mulching factor</t>
  </si>
  <si>
    <t>PE vs BDM</t>
  </si>
  <si>
    <t>Mulch Costs</t>
  </si>
  <si>
    <t>Description</t>
  </si>
  <si>
    <t xml:space="preserve">Mulch Dimension: </t>
  </si>
  <si>
    <t>ESTIMATED MULCH COSTS AND RETURNS TO PRODUCTION PER ACRE</t>
  </si>
  <si>
    <t>Number of rolls purchased for 1 acre</t>
  </si>
  <si>
    <t>Materials cost ($/acre)</t>
  </si>
  <si>
    <t>Mulch product and installation cost ($/acre)</t>
  </si>
  <si>
    <t>Weed control cost ($/acre)</t>
  </si>
  <si>
    <t>Mulch removal cost ($/acre)</t>
  </si>
  <si>
    <t>Mulch disposal cost ($/acre)</t>
  </si>
  <si>
    <t>Weight of mulch (ton/acre)</t>
  </si>
  <si>
    <t>Field prep end of season cost ($/acre)</t>
  </si>
  <si>
    <t>TOTAL MULCH COST ($/ACRE)</t>
  </si>
  <si>
    <t>ARE YOU USING MULCH FOR CROP PRODUCTION?</t>
  </si>
  <si>
    <t>Yes</t>
  </si>
  <si>
    <t>No</t>
  </si>
  <si>
    <t>PE Mulch</t>
  </si>
  <si>
    <t>Assumption: Figures are based on a 5-acre production of pumpkin.</t>
  </si>
  <si>
    <t>Wage rate ($/hour)</t>
  </si>
  <si>
    <t>Mulch removal, number of workers</t>
  </si>
  <si>
    <t>Drip tape removal, number of workers</t>
  </si>
  <si>
    <t>Drip tape removal, labor hours per person</t>
  </si>
  <si>
    <t>Mulch removal, labor hours per person</t>
  </si>
  <si>
    <t>Clean up fragments, number of workers</t>
  </si>
  <si>
    <t>Clean up fragments, labor hours per person</t>
  </si>
  <si>
    <t>Move mulch to disposal, number of workers</t>
  </si>
  <si>
    <t>Move mulch to disposal, labor hours per person</t>
  </si>
  <si>
    <t>Material and installation</t>
  </si>
  <si>
    <t>Price per roll of mulch</t>
  </si>
  <si>
    <t>Mulch laying, number of workers</t>
  </si>
  <si>
    <t>Mulch laying, labor hours per person</t>
  </si>
  <si>
    <t>Mulch and drip tape removal</t>
  </si>
  <si>
    <r>
      <t xml:space="preserve">Consider the material and labor requirements </t>
    </r>
    <r>
      <rPr>
        <b/>
        <sz val="11"/>
        <color theme="1"/>
        <rFont val="Calibri"/>
        <family val="2"/>
        <scheme val="minor"/>
      </rPr>
      <t>per acre</t>
    </r>
    <r>
      <rPr>
        <sz val="11"/>
        <color theme="1"/>
        <rFont val="Calibri"/>
        <family val="2"/>
        <scheme val="minor"/>
      </rPr>
      <t>.</t>
    </r>
  </si>
  <si>
    <t>1.</t>
  </si>
  <si>
    <t>2.</t>
  </si>
  <si>
    <t>3.</t>
  </si>
  <si>
    <t>4.</t>
  </si>
  <si>
    <t>5.</t>
  </si>
  <si>
    <t>Instructions for Using the Flow Chart</t>
  </si>
  <si>
    <t xml:space="preserve">Assumptions </t>
  </si>
  <si>
    <t>The variable production costs are based on a 5-acre pumpkin production.</t>
  </si>
  <si>
    <t>Data</t>
  </si>
  <si>
    <t>Definition</t>
  </si>
  <si>
    <t>Source</t>
  </si>
  <si>
    <t>PE mulch—dimension and price</t>
  </si>
  <si>
    <t>4 ft × 4,000 ft; 1 mil; $111/roll</t>
  </si>
  <si>
    <t>Average of online prices from two suppliers and prices from two local input suppliers</t>
  </si>
  <si>
    <t>Plastic BDM—dimension and price</t>
  </si>
  <si>
    <t>4 ft × 4,000 ft; 0.6 mil; $220/roll</t>
  </si>
  <si>
    <t>Average online price from three suppliers</t>
  </si>
  <si>
    <t>Required quantity of mulch per acre</t>
  </si>
  <si>
    <t>Pumpkin: 1.4 rolls per acre</t>
  </si>
  <si>
    <t>Marketable yield per acre</t>
  </si>
  <si>
    <t>Output price</t>
  </si>
  <si>
    <t>Labor cost</t>
  </si>
  <si>
    <t>Manual: $14.12/hour</t>
  </si>
  <si>
    <t>PE mulch disposal</t>
  </si>
  <si>
    <t>$90 per ton</t>
  </si>
  <si>
    <t>Manual labor requirements (hours per acre)—PE mulch</t>
  </si>
  <si>
    <t>11 hours/acre to lift, pull out, and roll up PE mulch and drip tape;
6 hours/acre to pick up fragments;
0.5 hours/acre to dispose</t>
  </si>
  <si>
    <t>Mulch removal and disposal from two pumpkin growers; cleanup of fragments is from average of data gathered from growers in Washington and Tennessee</t>
  </si>
  <si>
    <t>Manual labor requirements (hours per acre)—BDM</t>
  </si>
  <si>
    <t>Drip tape removal from two pumpkin growers; tillage from field study</t>
  </si>
  <si>
    <t>Skagit County, WA</t>
  </si>
  <si>
    <t>Wholesale price (USDA Agricultural Marketing Service)</t>
  </si>
  <si>
    <t>2018 Adverse effect wage rate</t>
  </si>
  <si>
    <t>Wage rates for agricultural equipment workers and agricultural workers—all other</t>
  </si>
  <si>
    <t>bin</t>
  </si>
  <si>
    <t xml:space="preserve">Crop yield is 50 bins per acre. As a baseline for the analysis, crop yield is the same when using either PE mulch or BDM. </t>
  </si>
  <si>
    <t>Field study; Note that same yield is used for BDM.</t>
  </si>
  <si>
    <t>Number of laborers</t>
  </si>
  <si>
    <t>Labor hours per person/acre</t>
  </si>
  <si>
    <t>Cost of all products used to control weeds.</t>
  </si>
  <si>
    <t xml:space="preserve">More skilled or Mechanical: $15.12/hour
</t>
  </si>
  <si>
    <t>PE mulch weight at the end of the growing season is 50% more than its original weight due to accumulated soil, water, and other debris. Total weight of contaminated PE mulch at the end of the season is 174.3 lb/acre or approximately 0.09 ton.</t>
  </si>
  <si>
    <t>No changes are assumed regarding machinery cost (including fuel, maintenance and repair). Although a plastic lifter will not be required when using BDM, a rototiller or disc harrow will still have to be used to till BDM into the soil. Depending on soil type and equipment conditions, lifting PE mulch and tilling BDM may take about the same time to be completed, and both require the use of a tractor.</t>
  </si>
  <si>
    <t>Other assumptions and data are provided below.</t>
  </si>
  <si>
    <t>Variable costs are considered in the flow chart. These costs include field and harvest activities, materials and application costs, maintenance and  repairs, fuel and lube, interest on operating capital, and indirect costs of operations that fluctuate with the level of production. The farm will continue to produce pumpkins as long as total revenue covers total variable costs in the short run. Otherwise, production will be shut down because the farm will experience a higher loss when it continues to produce pumpkins, compared to not producing at all.</t>
  </si>
  <si>
    <r>
      <t xml:space="preserve">Variable costs are costs that change depending on the level of production. These costs </t>
    </r>
    <r>
      <rPr>
        <u/>
        <sz val="11"/>
        <color theme="1"/>
        <rFont val="Calibri"/>
        <family val="2"/>
        <scheme val="minor"/>
      </rPr>
      <t>exclude</t>
    </r>
    <r>
      <rPr>
        <sz val="11"/>
        <color theme="1"/>
        <rFont val="Calibri"/>
        <family val="2"/>
        <scheme val="minor"/>
      </rPr>
      <t xml:space="preserve"> the Total Mulch Cost.</t>
    </r>
  </si>
  <si>
    <t>BDM vs BG</t>
  </si>
  <si>
    <t>No means bareground (BG).</t>
  </si>
  <si>
    <t>COMPARISON OF FINANCIAL OUTCOMES BETWEEN TWO MULCH SYSTEMS</t>
  </si>
  <si>
    <t>PE Mulch Product Name:</t>
  </si>
  <si>
    <t>BDM Product Name:</t>
  </si>
  <si>
    <t>If your answer is Yes, please fill the boxes for PE Mulch, BDM, or both.</t>
  </si>
  <si>
    <t>Leave the box blank if not applicable.</t>
  </si>
  <si>
    <t>Flow Chart of Mulch Use for Pumpkin Production</t>
  </si>
  <si>
    <t>Tillage of mulch, hours per acre</t>
  </si>
  <si>
    <t>OTHER VARIABLE COSTS ($/ACRE)</t>
  </si>
  <si>
    <t>Shipping weight of mulch (lb per roll)</t>
  </si>
  <si>
    <t>PE vs BG</t>
  </si>
  <si>
    <t>$181.67 per 24-in. bin</t>
  </si>
  <si>
    <t>PE mulch: 50 bins (24-in. bin)</t>
  </si>
  <si>
    <t>Mulch Calculator: https://ag.tennessee.edu/biodegradablemulch/Pages/factsheets.aspx</t>
  </si>
  <si>
    <t>Mulch Calculator: Mulch Requirement</t>
  </si>
  <si>
    <t xml:space="preserve">Source: </t>
  </si>
  <si>
    <t>Data Used in the Flow Chart*</t>
  </si>
  <si>
    <t>*Table adopted from Galinato, S.P., S. Ghimire, and M. Velandia. 2020. Economic Feasibility of Using Alternative Plastic Mulches: A Pumpkin Case Study in Western WA. Washington State University Extension Publication TB68E.</t>
  </si>
  <si>
    <t>2 hours/acre to pull out drip tape;   1 hour/acre for tillage</t>
  </si>
  <si>
    <t>Organix BDM</t>
  </si>
  <si>
    <t>Explanatory Notes and Specific Instructions:</t>
  </si>
  <si>
    <t>Width, ft</t>
  </si>
  <si>
    <t>Length, ft</t>
  </si>
  <si>
    <r>
      <t>Density, lb/ft</t>
    </r>
    <r>
      <rPr>
        <b/>
        <vertAlign val="superscript"/>
        <sz val="11"/>
        <color theme="1"/>
        <rFont val="Calibri"/>
        <family val="2"/>
        <scheme val="minor"/>
      </rPr>
      <t>3</t>
    </r>
  </si>
  <si>
    <t>Plastic Mulch Thickness, mil:</t>
  </si>
  <si>
    <t>Mulch Dimension</t>
  </si>
  <si>
    <t>Black Plastic Mulch</t>
  </si>
  <si>
    <t>Quantity per acre</t>
  </si>
  <si>
    <t xml:space="preserve">Price </t>
  </si>
  <si>
    <t>Unit</t>
  </si>
  <si>
    <t>The quantity and price are in terms of bins based on the WSU Extension Bulletin. If you are using different units, please make the appropriate change.</t>
  </si>
  <si>
    <t xml:space="preserve">BG data are adopted from a squash enterprise budget of the University of Georgia Extension, and serve as starting values only. Please change as needed. </t>
  </si>
  <si>
    <r>
      <t xml:space="preserve">The existing values in the flowchart are </t>
    </r>
    <r>
      <rPr>
        <u/>
        <sz val="11"/>
        <color theme="1"/>
        <rFont val="Calibri"/>
        <family val="2"/>
        <scheme val="minor"/>
      </rPr>
      <t>starting values only</t>
    </r>
    <r>
      <rPr>
        <sz val="11"/>
        <color theme="1"/>
        <rFont val="Calibri"/>
        <family val="2"/>
        <scheme val="minor"/>
      </rPr>
      <t>. Please change as appropriate for your own operation.</t>
    </r>
  </si>
  <si>
    <r>
      <t xml:space="preserve">In the </t>
    </r>
    <r>
      <rPr>
        <b/>
        <sz val="11"/>
        <color theme="8" tint="-0.249977111117893"/>
        <rFont val="Calibri"/>
        <family val="2"/>
        <scheme val="minor"/>
      </rPr>
      <t>BLUE</t>
    </r>
    <r>
      <rPr>
        <sz val="11"/>
        <color theme="1"/>
        <rFont val="Calibri"/>
        <family val="2"/>
        <scheme val="minor"/>
      </rPr>
      <t xml:space="preserve"> boxes, please enter the information about the mulch product that you utilize in your farm.</t>
    </r>
  </si>
  <si>
    <r>
      <t xml:space="preserve">Fields in </t>
    </r>
    <r>
      <rPr>
        <b/>
        <sz val="11"/>
        <color theme="9" tint="-0.249977111117893"/>
        <rFont val="Calibri"/>
        <family val="2"/>
        <scheme val="minor"/>
      </rPr>
      <t>GREEN</t>
    </r>
    <r>
      <rPr>
        <sz val="11"/>
        <color theme="1"/>
        <rFont val="Calibri"/>
        <family val="2"/>
        <scheme val="minor"/>
      </rPr>
      <t xml:space="preserve"> contain equations. These should </t>
    </r>
    <r>
      <rPr>
        <u/>
        <sz val="11"/>
        <color theme="1"/>
        <rFont val="Calibri"/>
        <family val="2"/>
        <scheme val="minor"/>
      </rPr>
      <t>not</t>
    </r>
    <r>
      <rPr>
        <sz val="11"/>
        <color theme="1"/>
        <rFont val="Calibri"/>
        <family val="2"/>
        <scheme val="minor"/>
      </rPr>
      <t xml:space="preserve"> be changed.</t>
    </r>
  </si>
  <si>
    <r>
      <t xml:space="preserve">Enter the information according to the type of mulch used in the </t>
    </r>
    <r>
      <rPr>
        <b/>
        <sz val="11"/>
        <color theme="8" tint="-0.249977111117893"/>
        <rFont val="Calibri"/>
        <family val="2"/>
        <scheme val="minor"/>
      </rPr>
      <t>BLUE</t>
    </r>
    <r>
      <rPr>
        <sz val="11"/>
        <color theme="1"/>
        <rFont val="Calibri"/>
        <family val="2"/>
        <scheme val="minor"/>
      </rPr>
      <t xml:space="preserve"> boxes above. </t>
    </r>
  </si>
  <si>
    <t>After the growing season, initial mulch weight increases by 50% due to soil and other debris; 2,000 lb = 1 ton.</t>
  </si>
  <si>
    <t>Mulch Weight per roll, lb (if known):</t>
  </si>
  <si>
    <t>Mulch Weight Calculator (if weight is unknown):</t>
  </si>
  <si>
    <t xml:space="preserve">Estimated weight per roll, lb  </t>
  </si>
  <si>
    <r>
      <t xml:space="preserve">Please indicate the mulch weight if known. Otherwise, type </t>
    </r>
    <r>
      <rPr>
        <u/>
        <sz val="11"/>
        <color theme="1"/>
        <rFont val="Calibri"/>
        <family val="2"/>
        <scheme val="minor"/>
      </rPr>
      <t>0</t>
    </r>
    <r>
      <rPr>
        <sz val="11"/>
        <color theme="1"/>
        <rFont val="Calibri"/>
        <family val="2"/>
        <scheme val="minor"/>
      </rPr>
      <t xml:space="preserve"> (zero) in this box. Only one of the mulch weight values -- known or estimated, will be used in the subsequent Mulch Costs, where the known value is given priority. </t>
    </r>
  </si>
  <si>
    <t>GROSS PROFIT ($/ACRE)</t>
  </si>
  <si>
    <t>REVENUE ($/ACRE)</t>
  </si>
  <si>
    <t>Gross profit is revenue minus total variable costs. Total variable costs refer to the direct costs of producing pumpkin.</t>
  </si>
  <si>
    <t>Difference in gross profit due to mulching factor</t>
  </si>
  <si>
    <t>Mulch Thickness, mil:</t>
  </si>
  <si>
    <r>
      <t xml:space="preserve">Values in </t>
    </r>
    <r>
      <rPr>
        <b/>
        <sz val="11"/>
        <color theme="9" tint="-0.249977111117893"/>
        <rFont val="Calibri"/>
        <family val="2"/>
        <scheme val="minor"/>
      </rPr>
      <t>GREEN boxes</t>
    </r>
    <r>
      <rPr>
        <sz val="11"/>
        <rFont val="Calibri"/>
        <family val="2"/>
        <scheme val="minor"/>
      </rPr>
      <t xml:space="preserve"> contain calculations and should not be modified.</t>
    </r>
  </si>
  <si>
    <r>
      <t xml:space="preserve">The information in this Workbook serves as a general guide for determining the economic feasibility of mulch use, and comparing the benefits and costs of using different mulch types </t>
    </r>
    <r>
      <rPr>
        <sz val="11"/>
        <rFont val="Symbol"/>
        <family val="1"/>
        <charset val="2"/>
      </rPr>
      <t>¾</t>
    </r>
    <r>
      <rPr>
        <sz val="11"/>
        <rFont val="Calibri"/>
        <family val="2"/>
      </rPr>
      <t xml:space="preserve"> </t>
    </r>
    <r>
      <rPr>
        <sz val="11"/>
        <rFont val="Calibri"/>
        <family val="2"/>
        <scheme val="minor"/>
      </rPr>
      <t>biodegradable mulch (BDM) and PE mulch, or bareground. To avoid unwarranted conclusions for any particular operation, closely examine the assumptions and starting values used. If they are not appropriate for your situation, adjust the costs and/or returns as appropriate.</t>
    </r>
  </si>
  <si>
    <r>
      <t>Values in</t>
    </r>
    <r>
      <rPr>
        <b/>
        <sz val="11"/>
        <color theme="8"/>
        <rFont val="Calibri"/>
        <family val="2"/>
        <scheme val="minor"/>
      </rPr>
      <t xml:space="preserve"> BLUE boxes</t>
    </r>
    <r>
      <rPr>
        <sz val="11"/>
        <color indexed="8"/>
        <rFont val="Calibri"/>
        <family val="2"/>
        <scheme val="minor"/>
      </rPr>
      <t xml:space="preserve"> are based on the WSU Extension bulletin published in 2020, "Economic Feasibility of Using Alternative Plastic Mulches: A Pumpkin Case Study in Western WA". The bulletin can be downloaded for free here: </t>
    </r>
    <r>
      <rPr>
        <i/>
        <sz val="11"/>
        <color rgb="FF000000"/>
        <rFont val="Calibri"/>
        <family val="2"/>
        <scheme val="minor"/>
      </rPr>
      <t xml:space="preserve">https://pubs.extension.wsu.edu/economic-feasibility-of-using-alternative-plastic-mulches-a-pumpkin-case-study-in-western-washington. </t>
    </r>
    <r>
      <rPr>
        <sz val="10"/>
        <color rgb="FF000000"/>
        <rFont val="Calibri"/>
        <family val="2"/>
        <scheme val="minor"/>
      </rPr>
      <t>The data source is a</t>
    </r>
    <r>
      <rPr>
        <sz val="11"/>
        <color indexed="8"/>
        <rFont val="Calibri"/>
        <family val="2"/>
        <scheme val="minor"/>
      </rPr>
      <t xml:space="preserve"> composite of information gathered from two pumpkin growers in western Washington who use PE mulch and from field studies at the WSU Mount Vernon Northwest Research and Extension Center. </t>
    </r>
    <r>
      <rPr>
        <sz val="11"/>
        <color rgb="FF000000"/>
        <rFont val="Calibri"/>
        <family val="2"/>
        <scheme val="minor"/>
      </rPr>
      <t xml:space="preserve">These numbers are entered as starting values only and </t>
    </r>
    <r>
      <rPr>
        <u/>
        <sz val="11"/>
        <color rgb="FF000000"/>
        <rFont val="Calibri"/>
        <family val="2"/>
        <scheme val="minor"/>
      </rPr>
      <t>can be changed</t>
    </r>
    <r>
      <rPr>
        <sz val="11"/>
        <color rgb="FF000000"/>
        <rFont val="Calibri"/>
        <family val="2"/>
        <scheme val="minor"/>
      </rPr>
      <t xml:space="preserve"> as needed by growers who wish to assess costs and returns on their farm</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</si>
</sst>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sz val="12"/>
      <color rgb="FFC00000"/>
      <name val="Calibri"/>
      <family val="2"/>
      <scheme val="minor"/>
    </font>
    <font>
      <sz val="11"/>
      <color rgb="FFC00000"/>
      <name val="Calibri"/>
      <family val="2"/>
      <scheme val="minor"/>
    </font>
    <font>
      <u/>
      <sz val="11"/>
      <color rgb="FFC00000"/>
      <name val="Calibri"/>
      <family val="2"/>
      <scheme val="minor"/>
    </font>
    <font>
      <sz val="11"/>
      <name val="Symbol"/>
      <family val="1"/>
      <charset val="2"/>
    </font>
    <font>
      <u/>
      <sz val="11"/>
      <color theme="1"/>
      <name val="Calibri"/>
      <family val="2"/>
      <scheme val="minor"/>
    </font>
    <font>
      <sz val="11"/>
      <color rgb="FF7030A0"/>
      <name val="Calibri"/>
      <family val="2"/>
      <scheme val="minor"/>
    </font>
    <font>
      <b/>
      <sz val="12"/>
      <color theme="4" tint="0.79998168889431442"/>
      <name val="Calibri"/>
      <family val="2"/>
      <scheme val="minor"/>
    </font>
    <font>
      <sz val="11"/>
      <color theme="4" tint="0.79998168889431442"/>
      <name val="Calibri"/>
      <family val="2"/>
      <scheme val="minor"/>
    </font>
    <font>
      <b/>
      <sz val="11"/>
      <color theme="4" tint="0.79998168889431442"/>
      <name val="Calibri"/>
      <family val="2"/>
      <scheme val="minor"/>
    </font>
    <font>
      <b/>
      <u/>
      <sz val="11"/>
      <color theme="4" tint="0.79998168889431442"/>
      <name val="Calibri"/>
      <family val="2"/>
      <scheme val="minor"/>
    </font>
    <font>
      <b/>
      <vertAlign val="superscript"/>
      <sz val="11"/>
      <color theme="1"/>
      <name val="Calibri"/>
      <family val="2"/>
      <scheme val="minor"/>
    </font>
    <font>
      <sz val="11"/>
      <name val="Calibri"/>
      <family val="2"/>
      <scheme val="minor"/>
    </font>
    <font>
      <b/>
      <sz val="11"/>
      <name val="Calibri"/>
      <family val="2"/>
      <scheme val="minor"/>
    </font>
    <font>
      <b/>
      <sz val="11"/>
      <color theme="8" tint="-0.249977111117893"/>
      <name val="Calibri"/>
      <family val="2"/>
      <scheme val="minor"/>
    </font>
    <font>
      <b/>
      <sz val="11"/>
      <color theme="9" tint="-0.249977111117893"/>
      <name val="Calibri"/>
      <family val="2"/>
      <scheme val="minor"/>
    </font>
    <font>
      <sz val="11"/>
      <color indexed="8"/>
      <name val="Calibri"/>
      <family val="2"/>
      <scheme val="minor"/>
    </font>
    <font>
      <sz val="12"/>
      <color indexed="8"/>
      <name val="Calibri"/>
      <family val="2"/>
      <scheme val="minor"/>
    </font>
    <font>
      <b/>
      <sz val="11"/>
      <color theme="8"/>
      <name val="Calibri"/>
      <family val="2"/>
      <scheme val="minor"/>
    </font>
    <font>
      <i/>
      <sz val="11"/>
      <color rgb="FF000000"/>
      <name val="Calibri"/>
      <family val="2"/>
      <scheme val="minor"/>
    </font>
    <font>
      <sz val="10"/>
      <color rgb="FF000000"/>
      <name val="Calibri"/>
      <family val="2"/>
      <scheme val="minor"/>
    </font>
    <font>
      <sz val="11"/>
      <color rgb="FF000000"/>
      <name val="Calibri"/>
      <family val="2"/>
      <scheme val="minor"/>
    </font>
    <font>
      <u/>
      <sz val="11"/>
      <color rgb="FF000000"/>
      <name val="Calibri"/>
      <family val="2"/>
      <scheme val="minor"/>
    </font>
    <font>
      <b/>
      <sz val="11"/>
      <color indexed="8"/>
      <name val="Calibri"/>
      <family val="2"/>
      <scheme val="minor"/>
    </font>
    <font>
      <sz val="11"/>
      <color indexed="49"/>
      <name val="Calibri"/>
      <family val="2"/>
      <scheme val="minor"/>
    </font>
    <font>
      <b/>
      <sz val="14"/>
      <name val="Calibri"/>
      <family val="2"/>
      <scheme val="minor"/>
    </font>
    <font>
      <b/>
      <sz val="10"/>
      <color theme="0"/>
      <name val="Calibri"/>
      <family val="2"/>
      <scheme val="minor"/>
    </font>
    <font>
      <sz val="10"/>
      <color indexed="8"/>
      <name val="Calibri"/>
      <family val="2"/>
      <scheme val="minor"/>
    </font>
    <font>
      <sz val="10"/>
      <name val="Calibri"/>
      <family val="2"/>
      <scheme val="minor"/>
    </font>
    <font>
      <sz val="9"/>
      <color indexed="8"/>
      <name val="Calibri"/>
      <family val="2"/>
      <scheme val="minor"/>
    </font>
    <font>
      <sz val="11"/>
      <name val="Calibri"/>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indexed="9"/>
        <bgColor indexed="64"/>
      </patternFill>
    </fill>
    <fill>
      <patternFill patternType="solid">
        <fgColor rgb="FFF1F1F1"/>
        <bgColor indexed="64"/>
      </patternFill>
    </fill>
    <fill>
      <patternFill patternType="solid">
        <fgColor theme="9" tint="-0.499984740745262"/>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bottom style="thin">
        <color indexed="64"/>
      </bottom>
      <diagonal/>
    </border>
    <border>
      <left/>
      <right/>
      <top style="medium">
        <color rgb="FF0070C0"/>
      </top>
      <bottom style="thin">
        <color indexed="64"/>
      </bottom>
      <diagonal/>
    </border>
    <border>
      <left style="medium">
        <color rgb="FF0070C0"/>
      </left>
      <right/>
      <top/>
      <bottom/>
      <diagonal/>
    </border>
    <border>
      <left/>
      <right/>
      <top style="thin">
        <color indexed="64"/>
      </top>
      <bottom/>
      <diagonal/>
    </border>
  </borders>
  <cellStyleXfs count="1">
    <xf numFmtId="0" fontId="0" fillId="0" borderId="0"/>
  </cellStyleXfs>
  <cellXfs count="155">
    <xf numFmtId="0" fontId="0" fillId="0" borderId="0" xfId="0"/>
    <xf numFmtId="0" fontId="0" fillId="2" borderId="0" xfId="0" applyFill="1"/>
    <xf numFmtId="0" fontId="0" fillId="3" borderId="1" xfId="0" applyFill="1" applyBorder="1"/>
    <xf numFmtId="0" fontId="2" fillId="2" borderId="2" xfId="0" applyFont="1"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1" fillId="2" borderId="5" xfId="0" applyFont="1" applyFill="1" applyBorder="1"/>
    <xf numFmtId="0" fontId="5" fillId="2" borderId="0" xfId="0" applyFont="1" applyFill="1" applyBorder="1"/>
    <xf numFmtId="0" fontId="6" fillId="2" borderId="0" xfId="0" applyFont="1" applyFill="1" applyBorder="1"/>
    <xf numFmtId="0" fontId="7" fillId="2" borderId="0" xfId="0" applyFont="1" applyFill="1" applyBorder="1" applyAlignment="1">
      <alignment horizontal="center"/>
    </xf>
    <xf numFmtId="0" fontId="3" fillId="2" borderId="5" xfId="0" applyFont="1" applyFill="1" applyBorder="1"/>
    <xf numFmtId="0" fontId="3" fillId="2" borderId="0" xfId="0" applyFont="1" applyFill="1" applyBorder="1"/>
    <xf numFmtId="0" fontId="6" fillId="2" borderId="0" xfId="0" applyFont="1" applyFill="1" applyBorder="1" applyAlignment="1">
      <alignment horizontal="center"/>
    </xf>
    <xf numFmtId="0" fontId="0" fillId="2" borderId="0" xfId="0" applyFont="1" applyFill="1" applyBorder="1"/>
    <xf numFmtId="0" fontId="4" fillId="2" borderId="0" xfId="0" applyFont="1" applyFill="1" applyBorder="1"/>
    <xf numFmtId="0" fontId="0" fillId="2" borderId="5" xfId="0" applyFont="1" applyFill="1" applyBorder="1"/>
    <xf numFmtId="0" fontId="0" fillId="2" borderId="7" xfId="0" applyFill="1" applyBorder="1"/>
    <xf numFmtId="0" fontId="0" fillId="2" borderId="8" xfId="0" applyFill="1" applyBorder="1"/>
    <xf numFmtId="0" fontId="0" fillId="2" borderId="9" xfId="0" applyFill="1" applyBorder="1"/>
    <xf numFmtId="0" fontId="0" fillId="2" borderId="0" xfId="0" applyFill="1" applyBorder="1" applyAlignment="1">
      <alignment horizontal="center"/>
    </xf>
    <xf numFmtId="0" fontId="6" fillId="2" borderId="0" xfId="0" applyFont="1" applyFill="1" applyBorder="1" applyAlignment="1">
      <alignment horizontal="left"/>
    </xf>
    <xf numFmtId="0" fontId="6" fillId="2" borderId="0" xfId="0" applyFont="1" applyFill="1" applyBorder="1" applyAlignment="1">
      <alignment horizontal="right"/>
    </xf>
    <xf numFmtId="0" fontId="0" fillId="2" borderId="0" xfId="0" applyFill="1" applyAlignment="1">
      <alignment vertical="center"/>
    </xf>
    <xf numFmtId="0" fontId="0" fillId="2" borderId="5" xfId="0" applyFill="1" applyBorder="1" applyAlignment="1">
      <alignment vertical="center"/>
    </xf>
    <xf numFmtId="0" fontId="0" fillId="2" borderId="0" xfId="0" applyFill="1" applyBorder="1" applyAlignment="1">
      <alignment vertical="center"/>
    </xf>
    <xf numFmtId="0" fontId="0" fillId="2" borderId="6" xfId="0" applyFill="1" applyBorder="1" applyAlignment="1">
      <alignment vertical="center"/>
    </xf>
    <xf numFmtId="164" fontId="0" fillId="3" borderId="1" xfId="0" applyNumberFormat="1" applyFill="1" applyBorder="1"/>
    <xf numFmtId="164" fontId="4" fillId="4" borderId="1" xfId="0" applyNumberFormat="1" applyFont="1" applyFill="1" applyBorder="1"/>
    <xf numFmtId="164" fontId="1" fillId="4" borderId="1" xfId="0" applyNumberFormat="1" applyFont="1" applyFill="1" applyBorder="1"/>
    <xf numFmtId="0" fontId="6" fillId="2" borderId="0" xfId="0" applyFont="1" applyFill="1" applyBorder="1" applyAlignment="1">
      <alignment vertical="center"/>
    </xf>
    <xf numFmtId="0" fontId="6" fillId="2" borderId="11" xfId="0" applyFont="1" applyFill="1" applyBorder="1" applyAlignment="1">
      <alignment horizontal="center" vertical="center"/>
    </xf>
    <xf numFmtId="0" fontId="3" fillId="2" borderId="5" xfId="0" applyFont="1" applyFill="1" applyBorder="1" applyAlignment="1">
      <alignment vertical="top"/>
    </xf>
    <xf numFmtId="0" fontId="0" fillId="2" borderId="0" xfId="0" applyFill="1" applyBorder="1" applyAlignment="1">
      <alignment vertical="top"/>
    </xf>
    <xf numFmtId="0" fontId="0" fillId="2" borderId="6" xfId="0" applyFill="1" applyBorder="1" applyAlignment="1">
      <alignment vertical="top"/>
    </xf>
    <xf numFmtId="0" fontId="0" fillId="2" borderId="0" xfId="0" applyFill="1" applyAlignment="1">
      <alignment vertical="top"/>
    </xf>
    <xf numFmtId="164" fontId="0" fillId="2" borderId="0" xfId="0" applyNumberFormat="1" applyFill="1"/>
    <xf numFmtId="164" fontId="0" fillId="2" borderId="5" xfId="0" applyNumberFormat="1" applyFill="1" applyBorder="1"/>
    <xf numFmtId="3" fontId="0" fillId="3" borderId="1" xfId="0" applyNumberFormat="1" applyFill="1" applyBorder="1"/>
    <xf numFmtId="0" fontId="1" fillId="2" borderId="0" xfId="0" applyFont="1" applyFill="1" applyBorder="1"/>
    <xf numFmtId="0" fontId="10" fillId="2" borderId="5" xfId="0" applyFont="1" applyFill="1" applyBorder="1"/>
    <xf numFmtId="0" fontId="10" fillId="3" borderId="1" xfId="0" applyFont="1" applyFill="1" applyBorder="1"/>
    <xf numFmtId="164" fontId="10" fillId="3" borderId="1" xfId="0" applyNumberFormat="1" applyFont="1" applyFill="1" applyBorder="1"/>
    <xf numFmtId="0" fontId="6" fillId="2" borderId="16" xfId="0" applyFont="1" applyFill="1" applyBorder="1" applyAlignment="1">
      <alignment horizontal="center"/>
    </xf>
    <xf numFmtId="0" fontId="6" fillId="2" borderId="11" xfId="0" applyFont="1" applyFill="1" applyBorder="1" applyAlignment="1">
      <alignment horizontal="center"/>
    </xf>
    <xf numFmtId="0" fontId="6" fillId="2" borderId="17" xfId="0" applyFont="1" applyFill="1" applyBorder="1"/>
    <xf numFmtId="0" fontId="6" fillId="2" borderId="12" xfId="0" applyFont="1" applyFill="1" applyBorder="1" applyAlignment="1">
      <alignment horizontal="center"/>
    </xf>
    <xf numFmtId="0" fontId="0" fillId="8" borderId="1" xfId="0" applyFill="1" applyBorder="1"/>
    <xf numFmtId="0" fontId="11" fillId="7" borderId="5" xfId="0" applyFont="1" applyFill="1" applyBorder="1"/>
    <xf numFmtId="0" fontId="12" fillId="7" borderId="0" xfId="0" applyFont="1" applyFill="1" applyBorder="1"/>
    <xf numFmtId="164" fontId="13" fillId="7" borderId="0" xfId="0" applyNumberFormat="1" applyFont="1" applyFill="1" applyBorder="1" applyAlignment="1">
      <alignment horizontal="center"/>
    </xf>
    <xf numFmtId="0" fontId="13" fillId="7" borderId="0" xfId="0" applyFont="1" applyFill="1" applyBorder="1" applyAlignment="1">
      <alignment horizontal="center"/>
    </xf>
    <xf numFmtId="0" fontId="13" fillId="7" borderId="6" xfId="0" applyFont="1" applyFill="1" applyBorder="1" applyAlignment="1">
      <alignment horizontal="center"/>
    </xf>
    <xf numFmtId="0" fontId="12" fillId="7" borderId="5" xfId="0" applyFont="1" applyFill="1" applyBorder="1"/>
    <xf numFmtId="164" fontId="14" fillId="7" borderId="0" xfId="0" applyNumberFormat="1" applyFont="1" applyFill="1" applyBorder="1" applyAlignment="1">
      <alignment horizontal="center"/>
    </xf>
    <xf numFmtId="0" fontId="14" fillId="7" borderId="6" xfId="0" applyFont="1" applyFill="1" applyBorder="1" applyAlignment="1">
      <alignment horizontal="center"/>
    </xf>
    <xf numFmtId="164" fontId="12" fillId="7" borderId="0" xfId="0" applyNumberFormat="1" applyFont="1" applyFill="1" applyBorder="1" applyAlignment="1">
      <alignment horizontal="center"/>
    </xf>
    <xf numFmtId="0" fontId="12" fillId="7" borderId="0" xfId="0" applyFont="1" applyFill="1" applyBorder="1" applyAlignment="1">
      <alignment horizontal="center"/>
    </xf>
    <xf numFmtId="164" fontId="12" fillId="7" borderId="6" xfId="0" applyNumberFormat="1" applyFont="1" applyFill="1" applyBorder="1" applyAlignment="1">
      <alignment horizontal="center"/>
    </xf>
    <xf numFmtId="0" fontId="12" fillId="7" borderId="7" xfId="0" applyFont="1" applyFill="1" applyBorder="1"/>
    <xf numFmtId="0" fontId="12" fillId="7" borderId="8" xfId="0" applyFont="1" applyFill="1" applyBorder="1"/>
    <xf numFmtId="0" fontId="12" fillId="7" borderId="9" xfId="0" applyFont="1" applyFill="1" applyBorder="1"/>
    <xf numFmtId="0" fontId="0" fillId="3" borderId="1" xfId="0" applyFill="1" applyBorder="1" applyAlignment="1">
      <alignment horizontal="left"/>
    </xf>
    <xf numFmtId="0" fontId="2" fillId="2" borderId="3" xfId="0" applyFont="1" applyFill="1" applyBorder="1"/>
    <xf numFmtId="0" fontId="0" fillId="2" borderId="0" xfId="0" applyFont="1" applyFill="1" applyBorder="1" applyAlignment="1">
      <alignment horizontal="left" vertical="top" wrapText="1"/>
    </xf>
    <xf numFmtId="0" fontId="3" fillId="2" borderId="0" xfId="0" applyFont="1" applyFill="1" applyBorder="1" applyAlignment="1">
      <alignment vertical="top"/>
    </xf>
    <xf numFmtId="0" fontId="1" fillId="2" borderId="5" xfId="0" applyFont="1" applyFill="1" applyBorder="1" applyAlignment="1">
      <alignment horizontal="left" indent="5"/>
    </xf>
    <xf numFmtId="0" fontId="0" fillId="2" borderId="0" xfId="0" applyFill="1" applyBorder="1" applyAlignment="1">
      <alignment horizontal="left"/>
    </xf>
    <xf numFmtId="0" fontId="0" fillId="4" borderId="1" xfId="0" applyFill="1" applyBorder="1" applyAlignment="1">
      <alignment horizontal="left"/>
    </xf>
    <xf numFmtId="0" fontId="0" fillId="2" borderId="5" xfId="0" applyFill="1" applyBorder="1" applyAlignment="1"/>
    <xf numFmtId="0" fontId="0" fillId="2" borderId="0" xfId="0" applyFill="1" applyBorder="1" applyAlignment="1"/>
    <xf numFmtId="0" fontId="0" fillId="2" borderId="6" xfId="0" applyFill="1" applyBorder="1" applyAlignment="1"/>
    <xf numFmtId="3" fontId="16" fillId="3" borderId="1" xfId="0" applyNumberFormat="1" applyFont="1" applyFill="1" applyBorder="1"/>
    <xf numFmtId="0" fontId="11" fillId="7" borderId="0" xfId="0" applyFont="1" applyFill="1" applyBorder="1"/>
    <xf numFmtId="164" fontId="1" fillId="3" borderId="1" xfId="0" applyNumberFormat="1" applyFont="1" applyFill="1" applyBorder="1" applyAlignment="1">
      <alignment vertical="center"/>
    </xf>
    <xf numFmtId="0" fontId="1" fillId="2" borderId="0" xfId="0" applyFont="1" applyFill="1" applyBorder="1" applyAlignment="1">
      <alignment vertical="center"/>
    </xf>
    <xf numFmtId="164" fontId="17" fillId="3" borderId="1" xfId="0" applyNumberFormat="1" applyFont="1" applyFill="1" applyBorder="1" applyAlignment="1">
      <alignment vertical="center"/>
    </xf>
    <xf numFmtId="0" fontId="1" fillId="2" borderId="0" xfId="0" applyFont="1" applyFill="1" applyBorder="1" applyAlignment="1">
      <alignment horizontal="center"/>
    </xf>
    <xf numFmtId="0" fontId="0" fillId="3" borderId="1" xfId="0" applyFill="1" applyBorder="1" applyAlignment="1">
      <alignment horizontal="center"/>
    </xf>
    <xf numFmtId="164" fontId="16" fillId="3" borderId="1" xfId="0" applyNumberFormat="1" applyFont="1" applyFill="1" applyBorder="1"/>
    <xf numFmtId="0" fontId="0" fillId="2" borderId="5" xfId="0" applyFill="1" applyBorder="1" applyAlignment="1">
      <alignment vertical="top" wrapText="1"/>
    </xf>
    <xf numFmtId="0" fontId="0" fillId="2" borderId="0" xfId="0" applyFill="1" applyBorder="1" applyAlignment="1">
      <alignment vertical="top" wrapText="1"/>
    </xf>
    <xf numFmtId="0" fontId="0" fillId="2" borderId="6" xfId="0" applyFill="1" applyBorder="1" applyAlignment="1">
      <alignment vertical="top" wrapText="1"/>
    </xf>
    <xf numFmtId="0" fontId="3" fillId="2" borderId="2" xfId="0" applyFont="1" applyFill="1" applyBorder="1"/>
    <xf numFmtId="0" fontId="1" fillId="2" borderId="5" xfId="0" applyFont="1" applyFill="1" applyBorder="1" applyAlignment="1">
      <alignment horizontal="left"/>
    </xf>
    <xf numFmtId="0" fontId="1" fillId="2" borderId="0" xfId="0" applyFont="1" applyFill="1" applyBorder="1" applyAlignment="1">
      <alignment horizontal="left" indent="5"/>
    </xf>
    <xf numFmtId="0" fontId="1" fillId="2" borderId="0" xfId="0" applyFont="1" applyFill="1" applyBorder="1" applyAlignment="1">
      <alignment horizontal="left"/>
    </xf>
    <xf numFmtId="0" fontId="1" fillId="2" borderId="0" xfId="0" applyFont="1" applyFill="1" applyAlignment="1">
      <alignment horizontal="left" indent="5"/>
    </xf>
    <xf numFmtId="3" fontId="0" fillId="3" borderId="1" xfId="0" applyNumberFormat="1" applyFill="1" applyBorder="1" applyAlignment="1">
      <alignment horizontal="left"/>
    </xf>
    <xf numFmtId="3" fontId="0" fillId="2" borderId="0" xfId="0" applyNumberFormat="1" applyFill="1" applyBorder="1" applyAlignment="1">
      <alignment horizontal="left"/>
    </xf>
    <xf numFmtId="0" fontId="20" fillId="5" borderId="0" xfId="0" applyFont="1" applyFill="1"/>
    <xf numFmtId="0" fontId="21" fillId="5" borderId="0" xfId="0" applyFont="1" applyFill="1"/>
    <xf numFmtId="0" fontId="17" fillId="5" borderId="0" xfId="0" applyFont="1" applyFill="1"/>
    <xf numFmtId="0" fontId="16" fillId="5" borderId="0" xfId="0" applyFont="1" applyFill="1"/>
    <xf numFmtId="0" fontId="16" fillId="5" borderId="0" xfId="0" quotePrefix="1" applyFont="1" applyFill="1" applyAlignment="1">
      <alignment horizontal="right" vertical="top" indent="1"/>
    </xf>
    <xf numFmtId="0" fontId="16" fillId="5" borderId="0" xfId="0" applyFont="1" applyFill="1" applyAlignment="1">
      <alignment vertical="top"/>
    </xf>
    <xf numFmtId="0" fontId="20" fillId="5" borderId="0" xfId="0" quotePrefix="1" applyFont="1" applyFill="1" applyAlignment="1">
      <alignment horizontal="right" vertical="top" indent="1"/>
    </xf>
    <xf numFmtId="0" fontId="27" fillId="5" borderId="0" xfId="0" applyFont="1" applyFill="1"/>
    <xf numFmtId="0" fontId="28" fillId="5" borderId="0" xfId="0" applyFont="1" applyFill="1" applyAlignment="1">
      <alignment horizontal="right"/>
    </xf>
    <xf numFmtId="0" fontId="16" fillId="5" borderId="0" xfId="0" quotePrefix="1" applyFont="1" applyFill="1" applyAlignment="1">
      <alignment horizontal="right" vertical="top" wrapText="1" indent="1"/>
    </xf>
    <xf numFmtId="0" fontId="28" fillId="5" borderId="0" xfId="0" applyFont="1" applyFill="1"/>
    <xf numFmtId="0" fontId="30" fillId="7" borderId="10" xfId="0" applyFont="1" applyFill="1" applyBorder="1" applyAlignment="1">
      <alignment vertical="top" wrapText="1"/>
    </xf>
    <xf numFmtId="0" fontId="16" fillId="5" borderId="0" xfId="0" applyFont="1" applyFill="1" applyAlignment="1">
      <alignment vertical="top" wrapText="1"/>
    </xf>
    <xf numFmtId="0" fontId="31" fillId="0" borderId="0" xfId="0" applyFont="1" applyBorder="1" applyAlignment="1">
      <alignment vertical="top" wrapText="1"/>
    </xf>
    <xf numFmtId="0" fontId="31" fillId="6" borderId="0" xfId="0" applyFont="1" applyFill="1" applyAlignment="1">
      <alignment vertical="top" wrapText="1"/>
    </xf>
    <xf numFmtId="0" fontId="31" fillId="0" borderId="0" xfId="0" applyFont="1" applyAlignment="1">
      <alignment vertical="top" wrapText="1"/>
    </xf>
    <xf numFmtId="0" fontId="32" fillId="6" borderId="0" xfId="0" applyFont="1" applyFill="1" applyAlignment="1">
      <alignment vertical="top" wrapText="1"/>
    </xf>
    <xf numFmtId="0" fontId="32" fillId="0" borderId="0" xfId="0" applyFont="1" applyAlignment="1">
      <alignment vertical="top" wrapText="1"/>
    </xf>
    <xf numFmtId="0" fontId="20" fillId="5" borderId="0" xfId="0" applyFont="1" applyFill="1" applyAlignment="1">
      <alignment horizontal="left"/>
    </xf>
    <xf numFmtId="0" fontId="31" fillId="0" borderId="15" xfId="0" applyFont="1" applyBorder="1" applyAlignment="1">
      <alignment vertical="top" wrapText="1"/>
    </xf>
    <xf numFmtId="0" fontId="33" fillId="5" borderId="0" xfId="0" applyFont="1" applyFill="1"/>
    <xf numFmtId="0" fontId="33" fillId="5" borderId="0" xfId="0" applyFont="1" applyFill="1" applyBorder="1" applyAlignment="1">
      <alignment horizontal="left" vertical="top" wrapText="1"/>
    </xf>
    <xf numFmtId="0" fontId="33" fillId="5" borderId="18" xfId="0" applyFont="1" applyFill="1" applyBorder="1" applyAlignment="1">
      <alignment horizontal="left" vertical="top" wrapText="1"/>
    </xf>
    <xf numFmtId="0" fontId="29" fillId="5" borderId="0" xfId="0" applyFont="1" applyFill="1" applyBorder="1" applyAlignment="1">
      <alignment horizontal="left"/>
    </xf>
    <xf numFmtId="0" fontId="20" fillId="5" borderId="0" xfId="0" applyFont="1" applyFill="1" applyAlignment="1">
      <alignment horizontal="left" vertical="top" wrapText="1"/>
    </xf>
    <xf numFmtId="0" fontId="16" fillId="5" borderId="0" xfId="0" applyFont="1" applyFill="1" applyAlignment="1">
      <alignment horizontal="left" vertical="top" wrapText="1"/>
    </xf>
    <xf numFmtId="0" fontId="31" fillId="6" borderId="0" xfId="0" applyFont="1" applyFill="1" applyAlignment="1">
      <alignment vertical="top" wrapText="1"/>
    </xf>
    <xf numFmtId="0" fontId="31" fillId="2" borderId="15" xfId="0" applyFont="1" applyFill="1" applyBorder="1" applyAlignment="1">
      <alignment vertical="top" wrapText="1"/>
    </xf>
    <xf numFmtId="0" fontId="31" fillId="2" borderId="0" xfId="0" applyFont="1" applyFill="1" applyAlignment="1">
      <alignment horizontal="left" vertical="top" wrapText="1"/>
    </xf>
    <xf numFmtId="0" fontId="31" fillId="0" borderId="15" xfId="0" applyFont="1" applyBorder="1" applyAlignment="1">
      <alignment horizontal="left" vertical="top" wrapText="1"/>
    </xf>
    <xf numFmtId="0" fontId="31" fillId="6" borderId="0" xfId="0" applyFont="1" applyFill="1" applyAlignment="1">
      <alignment horizontal="left" vertical="top" wrapText="1"/>
    </xf>
    <xf numFmtId="0" fontId="2" fillId="5" borderId="0" xfId="0" applyFont="1" applyFill="1" applyAlignment="1">
      <alignment horizontal="left" wrapText="1"/>
    </xf>
    <xf numFmtId="0" fontId="31" fillId="2" borderId="0" xfId="0" applyFont="1" applyFill="1" applyAlignment="1">
      <alignment vertical="top" wrapText="1"/>
    </xf>
    <xf numFmtId="0" fontId="32" fillId="6" borderId="0" xfId="0" applyFont="1" applyFill="1" applyAlignment="1">
      <alignment vertical="top" wrapText="1"/>
    </xf>
    <xf numFmtId="0" fontId="32" fillId="2" borderId="0" xfId="0" applyFont="1" applyFill="1" applyAlignment="1">
      <alignment vertical="top" wrapText="1"/>
    </xf>
    <xf numFmtId="0" fontId="32" fillId="6" borderId="0" xfId="0" applyFont="1" applyFill="1" applyAlignment="1">
      <alignment horizontal="left" vertical="top" wrapText="1"/>
    </xf>
    <xf numFmtId="0" fontId="32" fillId="0" borderId="0" xfId="0" applyFont="1" applyAlignment="1">
      <alignment vertical="top" wrapText="1"/>
    </xf>
    <xf numFmtId="0" fontId="30" fillId="7" borderId="10" xfId="0" applyFont="1" applyFill="1" applyBorder="1" applyAlignment="1">
      <alignment horizontal="left" vertical="top" wrapText="1"/>
    </xf>
    <xf numFmtId="0" fontId="32" fillId="2" borderId="0" xfId="0" applyFont="1" applyFill="1" applyAlignment="1">
      <alignment horizontal="left" vertical="top" wrapText="1"/>
    </xf>
    <xf numFmtId="0" fontId="30" fillId="7" borderId="10" xfId="0" applyFont="1" applyFill="1" applyBorder="1" applyAlignment="1">
      <alignment vertical="top" wrapText="1"/>
    </xf>
    <xf numFmtId="0" fontId="31" fillId="2" borderId="0" xfId="0" applyFont="1" applyFill="1" applyBorder="1" applyAlignment="1">
      <alignment horizontal="left" vertical="top" wrapText="1"/>
    </xf>
    <xf numFmtId="0" fontId="31" fillId="2" borderId="0" xfId="0" applyFont="1" applyFill="1" applyBorder="1" applyAlignment="1">
      <alignment vertical="top" wrapText="1"/>
    </xf>
    <xf numFmtId="0" fontId="11" fillId="7" borderId="2" xfId="0" applyFont="1" applyFill="1" applyBorder="1" applyAlignment="1">
      <alignment horizontal="center" vertical="top"/>
    </xf>
    <xf numFmtId="0" fontId="11" fillId="7" borderId="3" xfId="0" applyFont="1" applyFill="1" applyBorder="1" applyAlignment="1">
      <alignment horizontal="center" vertical="top"/>
    </xf>
    <xf numFmtId="0" fontId="11" fillId="7" borderId="4" xfId="0" applyFont="1" applyFill="1" applyBorder="1" applyAlignment="1">
      <alignment horizontal="center" vertical="top"/>
    </xf>
    <xf numFmtId="0" fontId="0" fillId="2" borderId="5" xfId="0" applyFont="1" applyFill="1" applyBorder="1" applyAlignment="1">
      <alignment horizontal="left" vertical="top"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5" xfId="0" applyFill="1" applyBorder="1" applyAlignment="1">
      <alignment horizontal="left" vertical="top" wrapText="1"/>
    </xf>
    <xf numFmtId="0" fontId="0" fillId="2" borderId="0" xfId="0" applyFill="1" applyBorder="1" applyAlignment="1">
      <alignment horizontal="left" vertical="top" wrapText="1"/>
    </xf>
    <xf numFmtId="0" fontId="0" fillId="2" borderId="6" xfId="0" applyFill="1" applyBorder="1" applyAlignment="1">
      <alignment horizontal="left" vertical="top" wrapText="1"/>
    </xf>
    <xf numFmtId="0" fontId="16" fillId="2" borderId="5"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0" xfId="0" applyFont="1" applyFill="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570568</xdr:colOff>
      <xdr:row>21</xdr:row>
      <xdr:rowOff>18815</xdr:rowOff>
    </xdr:from>
    <xdr:to>
      <xdr:col>8</xdr:col>
      <xdr:colOff>573852</xdr:colOff>
      <xdr:row>24</xdr:row>
      <xdr:rowOff>15240</xdr:rowOff>
    </xdr:to>
    <xdr:cxnSp macro="">
      <xdr:nvCxnSpPr>
        <xdr:cNvPr id="7" name="Straight Connector 6">
          <a:extLst>
            <a:ext uri="{FF2B5EF4-FFF2-40B4-BE49-F238E27FC236}">
              <a16:creationId xmlns:a16="http://schemas.microsoft.com/office/drawing/2014/main" id="{BE906CDA-7F92-44B2-A04D-9989F3602D58}"/>
            </a:ext>
          </a:extLst>
        </xdr:cNvPr>
        <xdr:cNvCxnSpPr/>
      </xdr:nvCxnSpPr>
      <xdr:spPr>
        <a:xfrm flipH="1">
          <a:off x="6882938" y="2445926"/>
          <a:ext cx="3284" cy="372721"/>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15240</xdr:rowOff>
    </xdr:from>
    <xdr:to>
      <xdr:col>10</xdr:col>
      <xdr:colOff>366889</xdr:colOff>
      <xdr:row>24</xdr:row>
      <xdr:rowOff>15240</xdr:rowOff>
    </xdr:to>
    <xdr:cxnSp macro="">
      <xdr:nvCxnSpPr>
        <xdr:cNvPr id="12" name="Straight Connector 11">
          <a:extLst>
            <a:ext uri="{FF2B5EF4-FFF2-40B4-BE49-F238E27FC236}">
              <a16:creationId xmlns:a16="http://schemas.microsoft.com/office/drawing/2014/main" id="{C8F38936-4B9C-497E-B449-1D3760F1FAA3}"/>
            </a:ext>
          </a:extLst>
        </xdr:cNvPr>
        <xdr:cNvCxnSpPr/>
      </xdr:nvCxnSpPr>
      <xdr:spPr>
        <a:xfrm>
          <a:off x="5590446" y="2809240"/>
          <a:ext cx="2443480"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22860</xdr:rowOff>
    </xdr:from>
    <xdr:to>
      <xdr:col>6</xdr:col>
      <xdr:colOff>350520</xdr:colOff>
      <xdr:row>26</xdr:row>
      <xdr:rowOff>160020</xdr:rowOff>
    </xdr:to>
    <xdr:cxnSp macro="">
      <xdr:nvCxnSpPr>
        <xdr:cNvPr id="14" name="Straight Connector 13">
          <a:extLst>
            <a:ext uri="{FF2B5EF4-FFF2-40B4-BE49-F238E27FC236}">
              <a16:creationId xmlns:a16="http://schemas.microsoft.com/office/drawing/2014/main" id="{56AEE6A4-915C-433B-83AB-D0B2AAECFFF0}"/>
            </a:ext>
          </a:extLst>
        </xdr:cNvPr>
        <xdr:cNvCxnSpPr/>
      </xdr:nvCxnSpPr>
      <xdr:spPr>
        <a:xfrm>
          <a:off x="5585460" y="2865120"/>
          <a:ext cx="0" cy="50292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335280</xdr:colOff>
      <xdr:row>24</xdr:row>
      <xdr:rowOff>22860</xdr:rowOff>
    </xdr:from>
    <xdr:to>
      <xdr:col>8</xdr:col>
      <xdr:colOff>335280</xdr:colOff>
      <xdr:row>26</xdr:row>
      <xdr:rowOff>160020</xdr:rowOff>
    </xdr:to>
    <xdr:cxnSp macro="">
      <xdr:nvCxnSpPr>
        <xdr:cNvPr id="19" name="Straight Connector 18">
          <a:extLst>
            <a:ext uri="{FF2B5EF4-FFF2-40B4-BE49-F238E27FC236}">
              <a16:creationId xmlns:a16="http://schemas.microsoft.com/office/drawing/2014/main" id="{38E32C1C-CADA-46C8-9ADC-269E5494D44A}"/>
            </a:ext>
          </a:extLst>
        </xdr:cNvPr>
        <xdr:cNvCxnSpPr/>
      </xdr:nvCxnSpPr>
      <xdr:spPr>
        <a:xfrm>
          <a:off x="6637020" y="2865120"/>
          <a:ext cx="0" cy="50292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376304</xdr:colOff>
      <xdr:row>24</xdr:row>
      <xdr:rowOff>9407</xdr:rowOff>
    </xdr:from>
    <xdr:to>
      <xdr:col>10</xdr:col>
      <xdr:colOff>376304</xdr:colOff>
      <xdr:row>35</xdr:row>
      <xdr:rowOff>169333</xdr:rowOff>
    </xdr:to>
    <xdr:cxnSp macro="">
      <xdr:nvCxnSpPr>
        <xdr:cNvPr id="22" name="Straight Connector 21">
          <a:extLst>
            <a:ext uri="{FF2B5EF4-FFF2-40B4-BE49-F238E27FC236}">
              <a16:creationId xmlns:a16="http://schemas.microsoft.com/office/drawing/2014/main" id="{98A1D943-5698-4187-B853-DBFEFA546644}"/>
            </a:ext>
          </a:extLst>
        </xdr:cNvPr>
        <xdr:cNvCxnSpPr/>
      </xdr:nvCxnSpPr>
      <xdr:spPr>
        <a:xfrm>
          <a:off x="8109193" y="3066814"/>
          <a:ext cx="0" cy="2173112"/>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319432</xdr:colOff>
      <xdr:row>23</xdr:row>
      <xdr:rowOff>5268</xdr:rowOff>
    </xdr:from>
    <xdr:to>
      <xdr:col>7</xdr:col>
      <xdr:colOff>319432</xdr:colOff>
      <xdr:row>24</xdr:row>
      <xdr:rowOff>9408</xdr:rowOff>
    </xdr:to>
    <xdr:cxnSp macro="">
      <xdr:nvCxnSpPr>
        <xdr:cNvPr id="8" name="Straight Connector 7">
          <a:extLst>
            <a:ext uri="{FF2B5EF4-FFF2-40B4-BE49-F238E27FC236}">
              <a16:creationId xmlns:a16="http://schemas.microsoft.com/office/drawing/2014/main" id="{DDBA7B09-C10D-46E5-B4D2-6CE642A041A7}"/>
            </a:ext>
          </a:extLst>
        </xdr:cNvPr>
        <xdr:cNvCxnSpPr/>
      </xdr:nvCxnSpPr>
      <xdr:spPr>
        <a:xfrm>
          <a:off x="6213269" y="2952186"/>
          <a:ext cx="0" cy="198528"/>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385170</xdr:colOff>
      <xdr:row>23</xdr:row>
      <xdr:rowOff>7152</xdr:rowOff>
    </xdr:from>
    <xdr:to>
      <xdr:col>10</xdr:col>
      <xdr:colOff>385170</xdr:colOff>
      <xdr:row>24</xdr:row>
      <xdr:rowOff>11292</xdr:rowOff>
    </xdr:to>
    <xdr:cxnSp macro="">
      <xdr:nvCxnSpPr>
        <xdr:cNvPr id="9" name="Straight Connector 8">
          <a:extLst>
            <a:ext uri="{FF2B5EF4-FFF2-40B4-BE49-F238E27FC236}">
              <a16:creationId xmlns:a16="http://schemas.microsoft.com/office/drawing/2014/main" id="{AB081438-F7C5-4D0D-925B-38AAC5F88510}"/>
            </a:ext>
          </a:extLst>
        </xdr:cNvPr>
        <xdr:cNvCxnSpPr/>
      </xdr:nvCxnSpPr>
      <xdr:spPr>
        <a:xfrm>
          <a:off x="8005170" y="2912277"/>
          <a:ext cx="0" cy="1946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385704</xdr:colOff>
      <xdr:row>41</xdr:row>
      <xdr:rowOff>1</xdr:rowOff>
    </xdr:from>
    <xdr:to>
      <xdr:col>10</xdr:col>
      <xdr:colOff>385704</xdr:colOff>
      <xdr:row>58</xdr:row>
      <xdr:rowOff>9407</xdr:rowOff>
    </xdr:to>
    <xdr:cxnSp macro="">
      <xdr:nvCxnSpPr>
        <xdr:cNvPr id="13" name="Straight Connector 12">
          <a:extLst>
            <a:ext uri="{FF2B5EF4-FFF2-40B4-BE49-F238E27FC236}">
              <a16:creationId xmlns:a16="http://schemas.microsoft.com/office/drawing/2014/main" id="{B793F691-5639-4BFF-A881-FA4EB6FB24DE}"/>
            </a:ext>
          </a:extLst>
        </xdr:cNvPr>
        <xdr:cNvCxnSpPr/>
      </xdr:nvCxnSpPr>
      <xdr:spPr>
        <a:xfrm>
          <a:off x="8118593" y="6679260"/>
          <a:ext cx="0" cy="3047999"/>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833BE-E97B-4026-9509-256327FFAE1B}">
  <sheetPr>
    <pageSetUpPr fitToPage="1"/>
  </sheetPr>
  <dimension ref="B2:Q34"/>
  <sheetViews>
    <sheetView tabSelected="1" workbookViewId="0">
      <selection activeCell="C6" sqref="C6"/>
    </sheetView>
  </sheetViews>
  <sheetFormatPr defaultColWidth="9.109375" defaultRowHeight="14.4" x14ac:dyDescent="0.3"/>
  <cols>
    <col min="1" max="2" width="9.109375" style="92"/>
    <col min="3" max="3" width="30" style="92" customWidth="1"/>
    <col min="4" max="10" width="9.109375" style="92"/>
    <col min="11" max="11" width="15.6640625" style="92" customWidth="1"/>
    <col min="12" max="12" width="9.109375" style="92"/>
    <col min="13" max="13" width="4.88671875" style="92" customWidth="1"/>
    <col min="14" max="14" width="14.6640625" style="92" customWidth="1"/>
    <col min="15" max="16384" width="9.109375" style="92"/>
  </cols>
  <sheetData>
    <row r="2" spans="2:17" ht="18" x14ac:dyDescent="0.35">
      <c r="B2" s="123" t="s">
        <v>95</v>
      </c>
      <c r="C2" s="123"/>
      <c r="D2" s="123"/>
      <c r="E2" s="123"/>
      <c r="F2" s="123"/>
      <c r="G2" s="123"/>
      <c r="H2" s="123"/>
      <c r="I2" s="123"/>
      <c r="J2" s="123"/>
      <c r="K2" s="123"/>
      <c r="L2" s="123"/>
    </row>
    <row r="3" spans="2:17" ht="15.6" x14ac:dyDescent="0.3">
      <c r="B3" s="93"/>
    </row>
    <row r="4" spans="2:17" x14ac:dyDescent="0.3">
      <c r="B4" s="94" t="s">
        <v>47</v>
      </c>
      <c r="C4" s="95"/>
      <c r="D4" s="95"/>
      <c r="E4" s="95"/>
      <c r="F4" s="95"/>
      <c r="G4" s="95"/>
      <c r="H4" s="95"/>
      <c r="I4" s="95"/>
      <c r="J4" s="95"/>
    </row>
    <row r="5" spans="2:17" ht="86.4" customHeight="1" x14ac:dyDescent="0.3">
      <c r="B5" s="96" t="s">
        <v>42</v>
      </c>
      <c r="C5" s="116" t="s">
        <v>137</v>
      </c>
      <c r="D5" s="116"/>
      <c r="E5" s="116"/>
      <c r="F5" s="116"/>
      <c r="G5" s="116"/>
      <c r="H5" s="116"/>
      <c r="I5" s="116"/>
      <c r="J5" s="116"/>
      <c r="K5" s="116"/>
    </row>
    <row r="6" spans="2:17" ht="16.2" customHeight="1" x14ac:dyDescent="0.3">
      <c r="B6" s="96" t="s">
        <v>43</v>
      </c>
      <c r="C6" s="97" t="s">
        <v>135</v>
      </c>
      <c r="D6" s="95"/>
      <c r="E6" s="95"/>
      <c r="F6" s="95"/>
      <c r="G6" s="95"/>
      <c r="H6" s="95"/>
      <c r="I6" s="95"/>
      <c r="J6" s="95"/>
    </row>
    <row r="7" spans="2:17" ht="72" customHeight="1" x14ac:dyDescent="0.3">
      <c r="B7" s="98" t="s">
        <v>44</v>
      </c>
      <c r="C7" s="117" t="s">
        <v>86</v>
      </c>
      <c r="D7" s="117"/>
      <c r="E7" s="117"/>
      <c r="F7" s="117"/>
      <c r="G7" s="117"/>
      <c r="H7" s="117"/>
      <c r="I7" s="117"/>
      <c r="J7" s="117"/>
      <c r="K7" s="117"/>
    </row>
    <row r="8" spans="2:17" x14ac:dyDescent="0.3">
      <c r="B8" s="98" t="s">
        <v>45</v>
      </c>
      <c r="C8" s="117" t="s">
        <v>136</v>
      </c>
      <c r="D8" s="117"/>
      <c r="E8" s="117"/>
      <c r="F8" s="117"/>
      <c r="G8" s="117"/>
      <c r="H8" s="117"/>
      <c r="I8" s="117"/>
      <c r="J8" s="117"/>
      <c r="K8" s="117"/>
    </row>
    <row r="9" spans="2:17" x14ac:dyDescent="0.3">
      <c r="C9" s="117"/>
      <c r="D9" s="117"/>
      <c r="E9" s="117"/>
      <c r="F9" s="117"/>
      <c r="G9" s="117"/>
      <c r="H9" s="117"/>
      <c r="I9" s="117"/>
      <c r="J9" s="117"/>
      <c r="K9" s="117"/>
    </row>
    <row r="10" spans="2:17" ht="28.2" customHeight="1" x14ac:dyDescent="0.3">
      <c r="C10" s="117"/>
      <c r="D10" s="117"/>
      <c r="E10" s="117"/>
      <c r="F10" s="117"/>
      <c r="G10" s="117"/>
      <c r="H10" s="117"/>
      <c r="I10" s="117"/>
      <c r="J10" s="117"/>
      <c r="K10" s="117"/>
    </row>
    <row r="12" spans="2:17" x14ac:dyDescent="0.3">
      <c r="B12" s="99" t="s">
        <v>48</v>
      </c>
      <c r="O12" s="100"/>
      <c r="P12" s="100"/>
    </row>
    <row r="13" spans="2:17" ht="15" customHeight="1" x14ac:dyDescent="0.3">
      <c r="B13" s="101" t="s">
        <v>42</v>
      </c>
      <c r="C13" s="117" t="s">
        <v>49</v>
      </c>
      <c r="D13" s="117"/>
      <c r="E13" s="117"/>
      <c r="F13" s="117"/>
      <c r="G13" s="117"/>
      <c r="H13" s="117"/>
      <c r="I13" s="117"/>
      <c r="J13" s="117"/>
      <c r="K13" s="117"/>
      <c r="O13" s="102"/>
      <c r="P13" s="102"/>
      <c r="Q13" s="102"/>
    </row>
    <row r="14" spans="2:17" ht="15" customHeight="1" x14ac:dyDescent="0.3">
      <c r="B14" s="101" t="s">
        <v>43</v>
      </c>
      <c r="C14" s="117" t="s">
        <v>77</v>
      </c>
      <c r="D14" s="117"/>
      <c r="E14" s="117"/>
      <c r="F14" s="117"/>
      <c r="G14" s="117"/>
      <c r="H14" s="117"/>
      <c r="I14" s="117"/>
      <c r="J14" s="117"/>
      <c r="K14" s="117"/>
      <c r="O14" s="102"/>
      <c r="P14" s="102"/>
      <c r="Q14" s="102"/>
    </row>
    <row r="15" spans="2:17" ht="28.8" customHeight="1" x14ac:dyDescent="0.3">
      <c r="B15" s="101" t="s">
        <v>44</v>
      </c>
      <c r="C15" s="117" t="s">
        <v>83</v>
      </c>
      <c r="D15" s="117"/>
      <c r="E15" s="117"/>
      <c r="F15" s="117"/>
      <c r="G15" s="117"/>
      <c r="H15" s="117"/>
      <c r="I15" s="117"/>
      <c r="J15" s="117"/>
      <c r="K15" s="117"/>
      <c r="O15" s="102"/>
      <c r="P15" s="102"/>
      <c r="Q15" s="102"/>
    </row>
    <row r="16" spans="2:17" ht="42.6" customHeight="1" x14ac:dyDescent="0.3">
      <c r="B16" s="101" t="s">
        <v>45</v>
      </c>
      <c r="C16" s="116" t="s">
        <v>84</v>
      </c>
      <c r="D16" s="116"/>
      <c r="E16" s="116"/>
      <c r="F16" s="116"/>
      <c r="G16" s="116"/>
      <c r="H16" s="116"/>
      <c r="I16" s="116"/>
      <c r="J16" s="116"/>
      <c r="K16" s="116"/>
      <c r="O16" s="102"/>
      <c r="P16" s="102"/>
      <c r="Q16" s="102"/>
    </row>
    <row r="17" spans="2:17" x14ac:dyDescent="0.3">
      <c r="B17" s="101" t="s">
        <v>46</v>
      </c>
      <c r="C17" s="95" t="s">
        <v>85</v>
      </c>
      <c r="D17" s="95"/>
      <c r="E17" s="95"/>
      <c r="F17" s="95"/>
      <c r="G17" s="95"/>
      <c r="H17" s="95"/>
      <c r="I17" s="95"/>
      <c r="J17" s="95"/>
      <c r="O17" s="102"/>
      <c r="P17" s="102"/>
      <c r="Q17" s="102"/>
    </row>
    <row r="18" spans="2:17" x14ac:dyDescent="0.3">
      <c r="B18" s="101"/>
      <c r="C18" s="95"/>
      <c r="D18" s="95"/>
      <c r="E18" s="95"/>
      <c r="F18" s="95"/>
      <c r="G18" s="95"/>
      <c r="H18" s="95"/>
      <c r="I18" s="95"/>
      <c r="J18" s="95"/>
      <c r="O18" s="102"/>
      <c r="P18" s="102"/>
      <c r="Q18" s="102"/>
    </row>
    <row r="19" spans="2:17" ht="18" x14ac:dyDescent="0.35">
      <c r="C19" s="115" t="s">
        <v>105</v>
      </c>
      <c r="D19" s="115"/>
      <c r="E19" s="115"/>
      <c r="F19" s="115"/>
      <c r="G19" s="115"/>
      <c r="H19" s="115"/>
      <c r="I19" s="115"/>
      <c r="J19" s="115"/>
      <c r="O19" s="102"/>
      <c r="P19" s="102"/>
      <c r="Q19" s="102"/>
    </row>
    <row r="20" spans="2:17" ht="15" customHeight="1" x14ac:dyDescent="0.3">
      <c r="C20" s="103" t="s">
        <v>50</v>
      </c>
      <c r="D20" s="131" t="s">
        <v>51</v>
      </c>
      <c r="E20" s="131"/>
      <c r="F20" s="131"/>
      <c r="G20" s="129" t="s">
        <v>52</v>
      </c>
      <c r="H20" s="129"/>
      <c r="I20" s="129"/>
      <c r="J20" s="129"/>
      <c r="K20" s="104"/>
      <c r="L20" s="104"/>
    </row>
    <row r="21" spans="2:17" ht="28.8" customHeight="1" x14ac:dyDescent="0.3">
      <c r="C21" s="105" t="s">
        <v>53</v>
      </c>
      <c r="D21" s="133" t="s">
        <v>54</v>
      </c>
      <c r="E21" s="133"/>
      <c r="F21" s="133"/>
      <c r="G21" s="132" t="s">
        <v>55</v>
      </c>
      <c r="H21" s="132"/>
      <c r="I21" s="132"/>
      <c r="J21" s="132"/>
    </row>
    <row r="22" spans="2:17" ht="29.4" customHeight="1" x14ac:dyDescent="0.3">
      <c r="C22" s="106" t="s">
        <v>56</v>
      </c>
      <c r="D22" s="118" t="s">
        <v>57</v>
      </c>
      <c r="E22" s="118"/>
      <c r="F22" s="118"/>
      <c r="G22" s="122" t="s">
        <v>58</v>
      </c>
      <c r="H22" s="122"/>
      <c r="I22" s="122"/>
      <c r="J22" s="122"/>
    </row>
    <row r="23" spans="2:17" ht="18" customHeight="1" x14ac:dyDescent="0.3">
      <c r="C23" s="107" t="s">
        <v>59</v>
      </c>
      <c r="D23" s="124" t="s">
        <v>60</v>
      </c>
      <c r="E23" s="124"/>
      <c r="F23" s="124"/>
      <c r="G23" s="120" t="s">
        <v>103</v>
      </c>
      <c r="H23" s="120"/>
      <c r="I23" s="120"/>
      <c r="J23" s="120"/>
    </row>
    <row r="24" spans="2:17" ht="28.8" customHeight="1" x14ac:dyDescent="0.3">
      <c r="C24" s="108" t="s">
        <v>61</v>
      </c>
      <c r="D24" s="125" t="s">
        <v>101</v>
      </c>
      <c r="E24" s="125"/>
      <c r="F24" s="125"/>
      <c r="G24" s="127" t="s">
        <v>78</v>
      </c>
      <c r="H24" s="127"/>
      <c r="I24" s="127"/>
      <c r="J24" s="127"/>
    </row>
    <row r="25" spans="2:17" ht="15.6" customHeight="1" x14ac:dyDescent="0.3">
      <c r="C25" s="109" t="s">
        <v>62</v>
      </c>
      <c r="D25" s="126" t="s">
        <v>100</v>
      </c>
      <c r="E25" s="126"/>
      <c r="F25" s="126"/>
      <c r="G25" s="130" t="s">
        <v>73</v>
      </c>
      <c r="H25" s="130"/>
      <c r="I25" s="130"/>
      <c r="J25" s="130"/>
    </row>
    <row r="26" spans="2:17" ht="17.399999999999999" customHeight="1" x14ac:dyDescent="0.3">
      <c r="C26" s="95"/>
      <c r="D26" s="128"/>
      <c r="E26" s="128"/>
      <c r="F26" s="128"/>
      <c r="G26" s="130"/>
      <c r="H26" s="130"/>
      <c r="I26" s="130"/>
      <c r="J26" s="130"/>
    </row>
    <row r="27" spans="2:17" ht="18" customHeight="1" x14ac:dyDescent="0.3">
      <c r="C27" s="106" t="s">
        <v>63</v>
      </c>
      <c r="D27" s="118" t="s">
        <v>64</v>
      </c>
      <c r="E27" s="118"/>
      <c r="F27" s="118"/>
      <c r="G27" s="122" t="s">
        <v>74</v>
      </c>
      <c r="H27" s="122"/>
      <c r="I27" s="122"/>
      <c r="J27" s="122"/>
    </row>
    <row r="28" spans="2:17" ht="40.799999999999997" customHeight="1" x14ac:dyDescent="0.3">
      <c r="C28" s="108"/>
      <c r="D28" s="118" t="s">
        <v>82</v>
      </c>
      <c r="E28" s="118"/>
      <c r="F28" s="118"/>
      <c r="G28" s="122" t="s">
        <v>75</v>
      </c>
      <c r="H28" s="122"/>
      <c r="I28" s="122"/>
      <c r="J28" s="122"/>
    </row>
    <row r="29" spans="2:17" ht="15.6" customHeight="1" x14ac:dyDescent="0.3">
      <c r="C29" s="107" t="s">
        <v>65</v>
      </c>
      <c r="D29" s="124" t="s">
        <v>66</v>
      </c>
      <c r="E29" s="124"/>
      <c r="F29" s="124"/>
      <c r="G29" s="120" t="s">
        <v>72</v>
      </c>
      <c r="H29" s="120"/>
      <c r="I29" s="120"/>
      <c r="J29" s="110"/>
    </row>
    <row r="30" spans="2:17" ht="57" customHeight="1" x14ac:dyDescent="0.3">
      <c r="C30" s="106" t="s">
        <v>67</v>
      </c>
      <c r="D30" s="118" t="s">
        <v>68</v>
      </c>
      <c r="E30" s="118"/>
      <c r="F30" s="118"/>
      <c r="G30" s="122" t="s">
        <v>69</v>
      </c>
      <c r="H30" s="122"/>
      <c r="I30" s="122"/>
      <c r="J30" s="122"/>
    </row>
    <row r="31" spans="2:17" ht="29.4" customHeight="1" x14ac:dyDescent="0.3">
      <c r="C31" s="111" t="s">
        <v>70</v>
      </c>
      <c r="D31" s="119" t="s">
        <v>107</v>
      </c>
      <c r="E31" s="119"/>
      <c r="F31" s="119"/>
      <c r="G31" s="121" t="s">
        <v>71</v>
      </c>
      <c r="H31" s="121"/>
      <c r="I31" s="121"/>
      <c r="J31" s="121"/>
    </row>
    <row r="32" spans="2:17" ht="11.4" customHeight="1" x14ac:dyDescent="0.3">
      <c r="C32" s="114" t="s">
        <v>104</v>
      </c>
      <c r="D32" s="114"/>
      <c r="E32" s="114"/>
      <c r="F32" s="114"/>
      <c r="G32" s="114"/>
      <c r="H32" s="114"/>
      <c r="I32" s="114"/>
      <c r="J32" s="114"/>
    </row>
    <row r="33" spans="3:10" ht="26.4" customHeight="1" x14ac:dyDescent="0.3">
      <c r="C33" s="113" t="s">
        <v>106</v>
      </c>
      <c r="D33" s="113"/>
      <c r="E33" s="113"/>
      <c r="F33" s="113"/>
      <c r="G33" s="113"/>
      <c r="H33" s="113"/>
      <c r="I33" s="113"/>
      <c r="J33" s="113"/>
    </row>
    <row r="34" spans="3:10" x14ac:dyDescent="0.3">
      <c r="C34" s="112" t="s">
        <v>102</v>
      </c>
    </row>
  </sheetData>
  <mergeCells count="34">
    <mergeCell ref="C14:K14"/>
    <mergeCell ref="D28:F28"/>
    <mergeCell ref="D27:F27"/>
    <mergeCell ref="D29:F29"/>
    <mergeCell ref="D23:F23"/>
    <mergeCell ref="D24:F24"/>
    <mergeCell ref="D25:F25"/>
    <mergeCell ref="G24:J24"/>
    <mergeCell ref="G23:J23"/>
    <mergeCell ref="D26:F26"/>
    <mergeCell ref="G20:J20"/>
    <mergeCell ref="G25:J26"/>
    <mergeCell ref="D20:F20"/>
    <mergeCell ref="G21:J21"/>
    <mergeCell ref="G22:J22"/>
    <mergeCell ref="D21:F21"/>
    <mergeCell ref="B2:L2"/>
    <mergeCell ref="C5:K5"/>
    <mergeCell ref="C7:K7"/>
    <mergeCell ref="C8:K10"/>
    <mergeCell ref="C13:K13"/>
    <mergeCell ref="C33:J33"/>
    <mergeCell ref="C32:J32"/>
    <mergeCell ref="C19:J19"/>
    <mergeCell ref="C16:K16"/>
    <mergeCell ref="C15:K15"/>
    <mergeCell ref="D22:F22"/>
    <mergeCell ref="D31:F31"/>
    <mergeCell ref="G29:I29"/>
    <mergeCell ref="G31:J31"/>
    <mergeCell ref="G28:J28"/>
    <mergeCell ref="G27:J27"/>
    <mergeCell ref="G30:J30"/>
    <mergeCell ref="D30:F30"/>
  </mergeCells>
  <pageMargins left="0.7" right="0.7" top="0.75" bottom="0.75" header="0.3" footer="0.3"/>
  <pageSetup scale="70" orientation="portrait" r:id="rId1"/>
  <ignoredErrors>
    <ignoredError sqref="B13:B17 B9:B11 B5 B6: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39F5E-A4AD-48F9-9DFA-CEFE9482F5D7}">
  <sheetPr>
    <pageSetUpPr fitToPage="1"/>
  </sheetPr>
  <dimension ref="B1:T81"/>
  <sheetViews>
    <sheetView zoomScaleNormal="100" workbookViewId="0"/>
  </sheetViews>
  <sheetFormatPr defaultRowHeight="14.4" x14ac:dyDescent="0.3"/>
  <cols>
    <col min="1" max="1" width="3.88671875" style="1" customWidth="1"/>
    <col min="2" max="2" width="27.77734375" style="1" customWidth="1"/>
    <col min="3" max="3" width="4.77734375" style="1" customWidth="1"/>
    <col min="4" max="4" width="24.77734375" style="1" customWidth="1"/>
    <col min="5" max="5" width="9.77734375" style="1" customWidth="1"/>
    <col min="6" max="6" width="8.88671875" style="1" customWidth="1"/>
    <col min="7" max="11" width="9.77734375" style="1" customWidth="1"/>
    <col min="12" max="12" width="4.77734375" style="1" customWidth="1"/>
    <col min="13" max="13" width="9.88671875" style="1" customWidth="1"/>
    <col min="14" max="18" width="8.88671875" style="1"/>
    <col min="19" max="19" width="15.109375" style="1" customWidth="1"/>
    <col min="20" max="16384" width="8.88671875" style="1"/>
  </cols>
  <sheetData>
    <row r="1" spans="2:19" ht="15" thickBot="1" x14ac:dyDescent="0.35"/>
    <row r="2" spans="2:19" ht="18" x14ac:dyDescent="0.35">
      <c r="B2" s="3" t="s">
        <v>12</v>
      </c>
      <c r="C2" s="65"/>
      <c r="D2" s="4"/>
      <c r="E2" s="4"/>
      <c r="F2" s="4"/>
      <c r="G2" s="4"/>
      <c r="H2" s="4"/>
      <c r="I2" s="4"/>
      <c r="J2" s="4"/>
      <c r="K2" s="4"/>
      <c r="L2" s="5"/>
      <c r="M2" s="85" t="s">
        <v>109</v>
      </c>
      <c r="N2" s="4"/>
      <c r="O2" s="4"/>
      <c r="P2" s="4"/>
      <c r="Q2" s="4"/>
      <c r="R2" s="4"/>
      <c r="S2" s="5"/>
    </row>
    <row r="3" spans="2:19" x14ac:dyDescent="0.3">
      <c r="B3" s="6"/>
      <c r="C3" s="7"/>
      <c r="D3" s="7"/>
      <c r="E3" s="7"/>
      <c r="F3" s="7"/>
      <c r="G3" s="7"/>
      <c r="H3" s="7"/>
      <c r="I3" s="7"/>
      <c r="J3" s="7"/>
      <c r="K3" s="7"/>
      <c r="L3" s="8"/>
      <c r="M3" s="18" t="s">
        <v>26</v>
      </c>
      <c r="N3" s="7"/>
      <c r="O3" s="7"/>
      <c r="P3" s="7"/>
      <c r="Q3" s="7"/>
      <c r="R3" s="7"/>
      <c r="S3" s="8"/>
    </row>
    <row r="4" spans="2:19" x14ac:dyDescent="0.3">
      <c r="B4" s="9" t="s">
        <v>91</v>
      </c>
      <c r="C4" s="41"/>
      <c r="D4" s="64" t="s">
        <v>115</v>
      </c>
      <c r="E4" s="69"/>
      <c r="F4" s="7"/>
      <c r="G4" s="7"/>
      <c r="H4" s="7"/>
      <c r="I4" s="7"/>
      <c r="J4" s="7"/>
      <c r="K4" s="7"/>
      <c r="L4" s="8"/>
      <c r="M4" s="141" t="s">
        <v>121</v>
      </c>
      <c r="N4" s="142"/>
      <c r="O4" s="142"/>
      <c r="P4" s="142"/>
      <c r="Q4" s="142"/>
      <c r="R4" s="142"/>
      <c r="S4" s="143"/>
    </row>
    <row r="5" spans="2:19" x14ac:dyDescent="0.3">
      <c r="B5" s="9" t="s">
        <v>113</v>
      </c>
      <c r="C5" s="41"/>
      <c r="D5" s="64">
        <v>1</v>
      </c>
      <c r="E5" s="69"/>
      <c r="F5" s="7"/>
      <c r="G5" s="7"/>
      <c r="H5" s="7"/>
      <c r="I5" s="7"/>
      <c r="J5" s="7"/>
      <c r="K5" s="7"/>
      <c r="L5" s="8"/>
      <c r="M5" s="141"/>
      <c r="N5" s="142"/>
      <c r="O5" s="142"/>
      <c r="P5" s="142"/>
      <c r="Q5" s="142"/>
      <c r="R5" s="142"/>
      <c r="S5" s="143"/>
    </row>
    <row r="6" spans="2:19" x14ac:dyDescent="0.3">
      <c r="B6" s="9" t="s">
        <v>114</v>
      </c>
      <c r="C6" s="41"/>
      <c r="D6" s="7"/>
      <c r="E6" s="7"/>
      <c r="F6" s="7"/>
      <c r="G6" s="7"/>
      <c r="H6" s="7"/>
      <c r="I6" s="7"/>
      <c r="J6" s="7"/>
      <c r="K6" s="7"/>
      <c r="L6" s="8"/>
      <c r="M6" s="141" t="s">
        <v>122</v>
      </c>
      <c r="N6" s="142"/>
      <c r="O6" s="142"/>
      <c r="P6" s="142"/>
      <c r="Q6" s="142"/>
      <c r="R6" s="142"/>
      <c r="S6" s="143"/>
    </row>
    <row r="7" spans="2:19" x14ac:dyDescent="0.3">
      <c r="B7" s="68" t="s">
        <v>110</v>
      </c>
      <c r="C7" s="87"/>
      <c r="D7" s="64">
        <v>4</v>
      </c>
      <c r="E7" s="69"/>
      <c r="F7" s="7"/>
      <c r="G7" s="7"/>
      <c r="H7" s="7"/>
      <c r="I7" s="7"/>
      <c r="J7" s="7"/>
      <c r="K7" s="7"/>
      <c r="L7" s="8"/>
      <c r="M7" s="141"/>
      <c r="N7" s="142"/>
      <c r="O7" s="142"/>
      <c r="P7" s="142"/>
      <c r="Q7" s="142"/>
      <c r="R7" s="142"/>
      <c r="S7" s="143"/>
    </row>
    <row r="8" spans="2:19" x14ac:dyDescent="0.3">
      <c r="B8" s="68" t="s">
        <v>111</v>
      </c>
      <c r="C8" s="87"/>
      <c r="D8" s="90">
        <v>4000</v>
      </c>
      <c r="E8" s="69"/>
      <c r="F8" s="7"/>
      <c r="G8" s="7"/>
      <c r="H8" s="7"/>
      <c r="I8" s="7"/>
      <c r="J8" s="7"/>
      <c r="K8" s="7"/>
      <c r="L8" s="8"/>
      <c r="M8" s="6" t="s">
        <v>123</v>
      </c>
      <c r="N8" s="7"/>
      <c r="O8" s="7"/>
      <c r="P8" s="7"/>
      <c r="Q8" s="7"/>
      <c r="R8" s="7"/>
      <c r="S8" s="8"/>
    </row>
    <row r="9" spans="2:19" x14ac:dyDescent="0.3">
      <c r="B9" s="86" t="s">
        <v>126</v>
      </c>
      <c r="C9" s="88"/>
      <c r="D9" s="64">
        <v>0</v>
      </c>
      <c r="E9" s="69"/>
      <c r="F9" s="7"/>
      <c r="G9" s="7"/>
      <c r="H9" s="7"/>
      <c r="I9" s="7"/>
      <c r="J9" s="7"/>
      <c r="K9" s="7"/>
      <c r="L9" s="8"/>
      <c r="M9" s="141" t="s">
        <v>129</v>
      </c>
      <c r="N9" s="148"/>
      <c r="O9" s="148"/>
      <c r="P9" s="148"/>
      <c r="Q9" s="148"/>
      <c r="R9" s="148"/>
      <c r="S9" s="143"/>
    </row>
    <row r="10" spans="2:19" x14ac:dyDescent="0.3">
      <c r="B10" s="68"/>
      <c r="C10" s="87"/>
      <c r="D10" s="69"/>
      <c r="E10" s="69"/>
      <c r="F10" s="7"/>
      <c r="G10" s="7"/>
      <c r="H10" s="7"/>
      <c r="I10" s="7"/>
      <c r="J10" s="7"/>
      <c r="K10" s="7"/>
      <c r="L10" s="8"/>
      <c r="M10" s="141"/>
      <c r="N10" s="148"/>
      <c r="O10" s="148"/>
      <c r="P10" s="148"/>
      <c r="Q10" s="148"/>
      <c r="R10" s="148"/>
      <c r="S10" s="143"/>
    </row>
    <row r="11" spans="2:19" x14ac:dyDescent="0.3">
      <c r="B11" s="86" t="s">
        <v>127</v>
      </c>
      <c r="C11" s="88"/>
      <c r="D11" s="7"/>
      <c r="E11" s="7"/>
      <c r="F11" s="7"/>
      <c r="G11" s="7"/>
      <c r="H11" s="7"/>
      <c r="I11" s="7"/>
      <c r="J11" s="7"/>
      <c r="K11" s="7"/>
      <c r="L11" s="8"/>
      <c r="M11" s="141"/>
      <c r="N11" s="148"/>
      <c r="O11" s="148"/>
      <c r="P11" s="148"/>
      <c r="Q11" s="148"/>
      <c r="R11" s="148"/>
      <c r="S11" s="143"/>
    </row>
    <row r="12" spans="2:19" ht="16.2" x14ac:dyDescent="0.3">
      <c r="B12" s="68" t="s">
        <v>112</v>
      </c>
      <c r="C12" s="87"/>
      <c r="D12" s="64">
        <v>60</v>
      </c>
      <c r="E12" s="69"/>
      <c r="F12" s="7"/>
      <c r="G12" s="7"/>
      <c r="H12" s="7"/>
      <c r="I12" s="7"/>
      <c r="J12" s="7"/>
      <c r="K12" s="7"/>
      <c r="L12" s="8"/>
      <c r="M12" s="71"/>
      <c r="N12" s="72"/>
      <c r="O12" s="72"/>
      <c r="P12" s="72"/>
      <c r="Q12" s="72"/>
      <c r="R12" s="72"/>
      <c r="S12" s="73"/>
    </row>
    <row r="13" spans="2:19" x14ac:dyDescent="0.3">
      <c r="B13" s="68" t="s">
        <v>128</v>
      </c>
      <c r="C13" s="87"/>
      <c r="D13" s="70">
        <f>ROUND($D$7*$D$8*($D$5/12000)*$D$12,0)</f>
        <v>80</v>
      </c>
      <c r="E13" s="69"/>
      <c r="F13" s="7"/>
      <c r="G13" s="7"/>
      <c r="H13" s="7"/>
      <c r="I13" s="7"/>
      <c r="J13" s="7"/>
      <c r="K13" s="7"/>
      <c r="L13" s="8"/>
      <c r="M13" s="71"/>
      <c r="N13" s="72"/>
      <c r="O13" s="72"/>
      <c r="P13" s="72"/>
      <c r="Q13" s="72"/>
      <c r="R13" s="72"/>
      <c r="S13" s="73"/>
    </row>
    <row r="14" spans="2:19" x14ac:dyDescent="0.3">
      <c r="B14" s="68"/>
      <c r="C14" s="87"/>
      <c r="D14" s="7"/>
      <c r="E14" s="7"/>
      <c r="F14" s="7"/>
      <c r="G14" s="7"/>
      <c r="H14" s="7"/>
      <c r="I14" s="7"/>
      <c r="J14" s="7"/>
      <c r="K14" s="7"/>
      <c r="L14" s="8"/>
      <c r="M14" s="6"/>
      <c r="N14" s="7"/>
      <c r="O14" s="7"/>
      <c r="P14" s="7"/>
      <c r="Q14" s="7"/>
      <c r="R14" s="7"/>
      <c r="S14" s="8"/>
    </row>
    <row r="15" spans="2:19" x14ac:dyDescent="0.3">
      <c r="B15" s="9" t="s">
        <v>92</v>
      </c>
      <c r="C15" s="41"/>
      <c r="D15" s="2" t="s">
        <v>108</v>
      </c>
      <c r="E15" s="7"/>
      <c r="F15" s="7"/>
      <c r="G15" s="7"/>
      <c r="H15" s="7"/>
      <c r="I15" s="7"/>
      <c r="J15" s="7"/>
      <c r="K15" s="7"/>
      <c r="L15" s="8"/>
      <c r="M15" s="6"/>
      <c r="N15" s="7"/>
      <c r="O15" s="7"/>
      <c r="P15" s="7"/>
      <c r="Q15" s="7"/>
      <c r="R15" s="7"/>
      <c r="S15" s="8"/>
    </row>
    <row r="16" spans="2:19" x14ac:dyDescent="0.3">
      <c r="B16" s="9" t="s">
        <v>134</v>
      </c>
      <c r="C16" s="41"/>
      <c r="D16" s="64">
        <v>0.6</v>
      </c>
      <c r="E16" s="7"/>
      <c r="F16" s="7"/>
      <c r="G16" s="7"/>
      <c r="H16" s="7"/>
      <c r="I16" s="7"/>
      <c r="J16" s="7"/>
      <c r="K16" s="7"/>
      <c r="L16" s="8"/>
      <c r="M16" s="6"/>
      <c r="N16" s="7"/>
      <c r="O16" s="7"/>
      <c r="P16" s="7"/>
      <c r="Q16" s="7"/>
      <c r="R16" s="7"/>
      <c r="S16" s="8"/>
    </row>
    <row r="17" spans="2:19" x14ac:dyDescent="0.3">
      <c r="B17" s="9" t="s">
        <v>11</v>
      </c>
      <c r="C17" s="41"/>
      <c r="E17" s="7"/>
      <c r="F17" s="7"/>
      <c r="G17" s="7"/>
      <c r="H17" s="7"/>
      <c r="I17" s="7"/>
      <c r="J17" s="7"/>
      <c r="K17" s="7"/>
      <c r="L17" s="8"/>
      <c r="M17" s="6"/>
      <c r="N17" s="7"/>
      <c r="O17" s="7"/>
      <c r="P17" s="7"/>
      <c r="Q17" s="7"/>
      <c r="R17" s="7"/>
      <c r="S17" s="8"/>
    </row>
    <row r="18" spans="2:19" x14ac:dyDescent="0.3">
      <c r="B18" s="68" t="s">
        <v>110</v>
      </c>
      <c r="C18" s="89"/>
      <c r="D18" s="64">
        <v>4</v>
      </c>
      <c r="E18" s="7"/>
      <c r="F18" s="7"/>
      <c r="G18" s="7"/>
      <c r="H18" s="7"/>
      <c r="I18" s="7"/>
      <c r="J18" s="7"/>
      <c r="K18" s="7"/>
      <c r="L18" s="8"/>
      <c r="M18" s="6"/>
      <c r="N18" s="7"/>
      <c r="O18" s="7"/>
      <c r="P18" s="7"/>
      <c r="Q18" s="7"/>
      <c r="R18" s="7"/>
      <c r="S18" s="8"/>
    </row>
    <row r="19" spans="2:19" x14ac:dyDescent="0.3">
      <c r="B19" s="68" t="s">
        <v>111</v>
      </c>
      <c r="C19" s="89"/>
      <c r="D19" s="90">
        <v>4000</v>
      </c>
      <c r="E19" s="7"/>
      <c r="F19" s="7"/>
      <c r="G19" s="7"/>
      <c r="H19" s="7"/>
      <c r="I19" s="7"/>
      <c r="J19" s="7"/>
      <c r="K19" s="7"/>
      <c r="L19" s="8"/>
      <c r="M19" s="6"/>
      <c r="N19" s="7"/>
      <c r="O19" s="7"/>
      <c r="P19" s="7"/>
      <c r="Q19" s="7"/>
      <c r="R19" s="7"/>
      <c r="S19" s="8"/>
    </row>
    <row r="20" spans="2:19" ht="15" thickBot="1" x14ac:dyDescent="0.35">
      <c r="B20" s="68"/>
      <c r="C20" s="89"/>
      <c r="D20" s="91"/>
      <c r="E20" s="7"/>
      <c r="F20" s="7"/>
      <c r="G20" s="7"/>
      <c r="H20" s="7"/>
      <c r="I20" s="7"/>
      <c r="J20" s="7"/>
      <c r="K20" s="7"/>
      <c r="L20" s="8"/>
      <c r="M20" s="6"/>
      <c r="N20" s="7"/>
      <c r="O20" s="7"/>
      <c r="P20" s="7"/>
      <c r="Q20" s="7"/>
      <c r="R20" s="7"/>
      <c r="S20" s="8"/>
    </row>
    <row r="21" spans="2:19" s="25" customFormat="1" ht="18" customHeight="1" thickBot="1" x14ac:dyDescent="0.35">
      <c r="B21" s="26"/>
      <c r="C21" s="27"/>
      <c r="D21" s="27"/>
      <c r="E21" s="27"/>
      <c r="F21" s="27"/>
      <c r="G21" s="138" t="s">
        <v>22</v>
      </c>
      <c r="H21" s="139"/>
      <c r="I21" s="139"/>
      <c r="J21" s="139"/>
      <c r="K21" s="140"/>
      <c r="L21" s="28"/>
      <c r="M21" s="26"/>
      <c r="N21" s="27"/>
      <c r="O21" s="27"/>
      <c r="P21" s="27"/>
      <c r="Q21" s="27"/>
      <c r="R21" s="27"/>
      <c r="S21" s="28"/>
    </row>
    <row r="22" spans="2:19" ht="16.2" thickBot="1" x14ac:dyDescent="0.35">
      <c r="B22" s="6"/>
      <c r="C22" s="7"/>
      <c r="D22" s="7"/>
      <c r="E22" s="7"/>
      <c r="F22" s="7"/>
      <c r="G22" s="10"/>
      <c r="H22" s="11"/>
      <c r="I22" s="11"/>
      <c r="J22" s="11"/>
      <c r="K22" s="11"/>
      <c r="L22" s="8"/>
      <c r="M22" s="6"/>
      <c r="N22" s="7"/>
      <c r="O22" s="7"/>
      <c r="P22" s="7"/>
      <c r="Q22" s="7"/>
      <c r="R22" s="7"/>
      <c r="S22" s="8"/>
    </row>
    <row r="23" spans="2:19" s="25" customFormat="1" ht="18" customHeight="1" thickBot="1" x14ac:dyDescent="0.35">
      <c r="B23" s="26"/>
      <c r="C23" s="27"/>
      <c r="D23" s="27"/>
      <c r="E23" s="27"/>
      <c r="F23" s="27"/>
      <c r="G23" s="27"/>
      <c r="H23" s="33" t="s">
        <v>23</v>
      </c>
      <c r="I23" s="32"/>
      <c r="J23" s="32"/>
      <c r="K23" s="33" t="s">
        <v>24</v>
      </c>
      <c r="L23" s="28"/>
      <c r="M23" s="25" t="s">
        <v>93</v>
      </c>
      <c r="N23" s="27"/>
      <c r="O23" s="27"/>
      <c r="P23" s="27"/>
      <c r="Q23" s="27"/>
      <c r="R23" s="27"/>
      <c r="S23" s="28"/>
    </row>
    <row r="24" spans="2:19" ht="15" customHeight="1" x14ac:dyDescent="0.3">
      <c r="B24" s="6"/>
      <c r="C24" s="7"/>
      <c r="D24" s="7"/>
      <c r="E24" s="7"/>
      <c r="F24" s="7"/>
      <c r="G24" s="7"/>
      <c r="H24" s="24"/>
      <c r="I24" s="11"/>
      <c r="J24" s="11"/>
      <c r="K24" s="23"/>
      <c r="L24" s="8"/>
      <c r="M24" s="26" t="s">
        <v>89</v>
      </c>
      <c r="N24" s="7"/>
      <c r="O24" s="7"/>
      <c r="P24" s="7"/>
      <c r="Q24" s="7"/>
      <c r="R24" s="7"/>
      <c r="S24" s="8"/>
    </row>
    <row r="25" spans="2:19" ht="15" customHeight="1" x14ac:dyDescent="0.3">
      <c r="B25" s="6"/>
      <c r="C25" s="7"/>
      <c r="D25" s="7"/>
      <c r="E25" s="7"/>
      <c r="F25" s="7"/>
      <c r="G25" s="11"/>
      <c r="H25" s="7"/>
      <c r="I25" s="11"/>
      <c r="J25" s="11"/>
      <c r="K25" s="7"/>
      <c r="L25" s="8"/>
      <c r="M25" s="141" t="s">
        <v>120</v>
      </c>
      <c r="N25" s="142"/>
      <c r="O25" s="142"/>
      <c r="P25" s="142"/>
      <c r="Q25" s="142"/>
      <c r="R25" s="142"/>
      <c r="S25" s="143"/>
    </row>
    <row r="26" spans="2:19" x14ac:dyDescent="0.3">
      <c r="B26" s="6"/>
      <c r="C26" s="7"/>
      <c r="D26" s="7"/>
      <c r="E26" s="7"/>
      <c r="F26" s="7"/>
      <c r="G26" s="11"/>
      <c r="H26" s="12"/>
      <c r="I26" s="11"/>
      <c r="J26" s="11"/>
      <c r="K26" s="12"/>
      <c r="L26" s="8"/>
      <c r="M26" s="141"/>
      <c r="N26" s="142"/>
      <c r="O26" s="142"/>
      <c r="P26" s="142"/>
      <c r="Q26" s="142"/>
      <c r="R26" s="142"/>
      <c r="S26" s="143"/>
    </row>
    <row r="27" spans="2:19" ht="15" thickBot="1" x14ac:dyDescent="0.35">
      <c r="B27" s="6"/>
      <c r="C27" s="7"/>
      <c r="D27" s="7"/>
      <c r="E27" s="7"/>
      <c r="F27" s="7"/>
      <c r="G27" s="11"/>
      <c r="H27" s="12"/>
      <c r="I27" s="11"/>
      <c r="J27" s="11"/>
      <c r="K27" s="12"/>
      <c r="L27" s="8"/>
      <c r="M27" s="82"/>
      <c r="N27" s="83"/>
      <c r="O27" s="83"/>
      <c r="P27" s="83"/>
      <c r="Q27" s="83"/>
      <c r="R27" s="83"/>
      <c r="S27" s="84"/>
    </row>
    <row r="28" spans="2:19" ht="16.2" thickBot="1" x14ac:dyDescent="0.35">
      <c r="B28" s="13"/>
      <c r="C28" s="14"/>
      <c r="D28" s="14"/>
      <c r="E28" s="14"/>
      <c r="F28" s="7"/>
      <c r="G28" s="46" t="s">
        <v>25</v>
      </c>
      <c r="H28" s="47"/>
      <c r="I28" s="48" t="s">
        <v>4</v>
      </c>
      <c r="J28" s="47"/>
      <c r="K28" s="11"/>
      <c r="L28" s="8"/>
      <c r="M28" s="6"/>
      <c r="N28" s="7"/>
      <c r="O28" s="7"/>
      <c r="P28" s="7"/>
      <c r="Q28" s="7"/>
      <c r="R28" s="7"/>
      <c r="S28" s="8"/>
    </row>
    <row r="29" spans="2:19" ht="15.6" x14ac:dyDescent="0.3">
      <c r="B29" s="13" t="s">
        <v>9</v>
      </c>
      <c r="C29" s="14"/>
      <c r="D29" s="14" t="s">
        <v>10</v>
      </c>
      <c r="E29" s="14"/>
      <c r="F29" s="7"/>
      <c r="G29" s="45"/>
      <c r="H29" s="11"/>
      <c r="I29" s="15"/>
      <c r="J29" s="11"/>
      <c r="K29" s="11"/>
      <c r="L29" s="8"/>
      <c r="M29" s="6"/>
      <c r="N29" s="7"/>
      <c r="O29" s="7"/>
      <c r="P29" s="7"/>
      <c r="Q29" s="7"/>
      <c r="R29" s="7"/>
      <c r="S29" s="8"/>
    </row>
    <row r="30" spans="2:19" x14ac:dyDescent="0.3">
      <c r="B30" s="6" t="s">
        <v>36</v>
      </c>
      <c r="C30" s="7"/>
      <c r="D30" s="16" t="s">
        <v>37</v>
      </c>
      <c r="E30" s="16"/>
      <c r="F30" s="7"/>
      <c r="G30" s="29">
        <v>111</v>
      </c>
      <c r="H30" s="7"/>
      <c r="I30" s="29">
        <v>215</v>
      </c>
      <c r="J30" s="7"/>
      <c r="K30" s="22"/>
      <c r="L30" s="8"/>
      <c r="M30" s="6" t="s">
        <v>124</v>
      </c>
      <c r="N30" s="7"/>
      <c r="O30" s="7"/>
      <c r="P30" s="7"/>
      <c r="Q30" s="7"/>
      <c r="R30" s="7"/>
      <c r="S30" s="8"/>
    </row>
    <row r="31" spans="2:19" x14ac:dyDescent="0.3">
      <c r="B31" s="6"/>
      <c r="C31" s="7"/>
      <c r="D31" s="16" t="s">
        <v>13</v>
      </c>
      <c r="E31" s="16"/>
      <c r="F31" s="7"/>
      <c r="G31" s="2">
        <v>1.4</v>
      </c>
      <c r="H31" s="7"/>
      <c r="I31" s="2">
        <v>1.4</v>
      </c>
      <c r="J31" s="7"/>
      <c r="K31" s="22"/>
      <c r="L31" s="8"/>
      <c r="M31" s="1" t="s">
        <v>41</v>
      </c>
      <c r="N31" s="7"/>
      <c r="O31" s="7"/>
      <c r="P31" s="7"/>
      <c r="Q31" s="7"/>
      <c r="R31" s="7"/>
      <c r="S31" s="8"/>
    </row>
    <row r="32" spans="2:19" x14ac:dyDescent="0.3">
      <c r="B32" s="6"/>
      <c r="C32" s="7"/>
      <c r="D32" s="16" t="s">
        <v>38</v>
      </c>
      <c r="E32" s="16"/>
      <c r="F32" s="7"/>
      <c r="G32" s="2">
        <v>3</v>
      </c>
      <c r="H32" s="7"/>
      <c r="I32" s="2">
        <v>3</v>
      </c>
      <c r="J32" s="7"/>
      <c r="K32" s="22"/>
      <c r="L32" s="8"/>
      <c r="M32" s="6" t="s">
        <v>94</v>
      </c>
      <c r="N32" s="7"/>
      <c r="O32" s="7"/>
      <c r="P32" s="7"/>
      <c r="Q32" s="7"/>
      <c r="R32" s="7"/>
      <c r="S32" s="8"/>
    </row>
    <row r="33" spans="2:20" x14ac:dyDescent="0.3">
      <c r="B33" s="6"/>
      <c r="C33" s="7"/>
      <c r="D33" s="16" t="s">
        <v>39</v>
      </c>
      <c r="E33" s="16"/>
      <c r="F33" s="7"/>
      <c r="G33" s="2">
        <v>6</v>
      </c>
      <c r="H33" s="7"/>
      <c r="I33" s="2">
        <v>6</v>
      </c>
      <c r="J33" s="7"/>
      <c r="K33" s="22"/>
      <c r="L33" s="8"/>
      <c r="M33" s="6"/>
      <c r="N33" s="7"/>
      <c r="O33" s="7"/>
      <c r="P33" s="7"/>
      <c r="Q33" s="7"/>
      <c r="R33" s="7"/>
      <c r="S33" s="8"/>
    </row>
    <row r="34" spans="2:20" x14ac:dyDescent="0.3">
      <c r="B34" s="6"/>
      <c r="C34" s="7"/>
      <c r="D34" s="7" t="s">
        <v>27</v>
      </c>
      <c r="E34" s="7"/>
      <c r="F34" s="7"/>
      <c r="G34" s="29">
        <v>15.12</v>
      </c>
      <c r="H34" s="7"/>
      <c r="I34" s="29">
        <v>15.12</v>
      </c>
      <c r="J34" s="7"/>
      <c r="K34" s="22"/>
      <c r="L34" s="8"/>
      <c r="M34" s="6"/>
      <c r="N34" s="7"/>
      <c r="O34" s="7"/>
      <c r="P34" s="7"/>
      <c r="Q34" s="7"/>
      <c r="R34" s="7"/>
      <c r="S34" s="8"/>
    </row>
    <row r="35" spans="2:20" x14ac:dyDescent="0.3">
      <c r="B35" s="6"/>
      <c r="C35" s="7"/>
      <c r="D35" s="17" t="s">
        <v>15</v>
      </c>
      <c r="E35" s="17"/>
      <c r="F35" s="7"/>
      <c r="G35" s="30">
        <f>(G30*G31)+(G32*G33*G34)</f>
        <v>427.55999999999995</v>
      </c>
      <c r="H35" s="7"/>
      <c r="I35" s="30">
        <f>(I30*I31)+(I32*I33*I34)</f>
        <v>573.16</v>
      </c>
      <c r="J35" s="7"/>
      <c r="K35" s="22"/>
      <c r="L35" s="8"/>
      <c r="M35" s="6"/>
      <c r="N35" s="7"/>
      <c r="O35" s="7"/>
      <c r="P35" s="7"/>
      <c r="Q35" s="7"/>
      <c r="R35" s="7"/>
      <c r="S35" s="8"/>
      <c r="T35" s="38"/>
    </row>
    <row r="36" spans="2:20" x14ac:dyDescent="0.3">
      <c r="B36" s="6"/>
      <c r="C36" s="7"/>
      <c r="D36" s="7"/>
      <c r="E36" s="7"/>
      <c r="F36" s="7"/>
      <c r="G36" s="7"/>
      <c r="H36" s="7"/>
      <c r="I36" s="7"/>
      <c r="J36" s="7"/>
      <c r="K36" s="7"/>
      <c r="L36" s="8"/>
      <c r="M36" s="6"/>
      <c r="N36" s="7"/>
      <c r="O36" s="7"/>
      <c r="P36" s="7"/>
      <c r="Q36" s="7"/>
      <c r="R36" s="7"/>
      <c r="S36" s="8"/>
    </row>
    <row r="37" spans="2:20" x14ac:dyDescent="0.3">
      <c r="B37" s="18" t="s">
        <v>5</v>
      </c>
      <c r="C37" s="16"/>
      <c r="D37" s="7" t="s">
        <v>79</v>
      </c>
      <c r="E37" s="7"/>
      <c r="F37" s="7"/>
      <c r="G37" s="2">
        <v>2</v>
      </c>
      <c r="H37" s="7"/>
      <c r="I37" s="2">
        <v>2</v>
      </c>
      <c r="J37" s="7"/>
      <c r="K37" s="43"/>
      <c r="L37" s="8"/>
      <c r="M37" s="42"/>
      <c r="N37" s="7"/>
      <c r="O37" s="7"/>
      <c r="P37" s="7"/>
      <c r="Q37" s="7"/>
      <c r="R37" s="7"/>
      <c r="S37" s="8"/>
    </row>
    <row r="38" spans="2:20" x14ac:dyDescent="0.3">
      <c r="B38" s="9"/>
      <c r="C38" s="41"/>
      <c r="D38" s="7" t="s">
        <v>80</v>
      </c>
      <c r="E38" s="7"/>
      <c r="F38" s="7"/>
      <c r="G38" s="2">
        <v>4.5</v>
      </c>
      <c r="H38" s="7"/>
      <c r="I38" s="2">
        <v>4.5</v>
      </c>
      <c r="J38" s="7"/>
      <c r="K38" s="43"/>
      <c r="L38" s="8"/>
      <c r="M38" s="6"/>
      <c r="N38" s="7"/>
      <c r="O38" s="7"/>
      <c r="P38" s="7"/>
      <c r="Q38" s="7"/>
      <c r="R38" s="7"/>
      <c r="S38" s="8"/>
    </row>
    <row r="39" spans="2:20" x14ac:dyDescent="0.3">
      <c r="B39" s="9"/>
      <c r="C39" s="41"/>
      <c r="D39" s="7" t="s">
        <v>27</v>
      </c>
      <c r="E39" s="7"/>
      <c r="F39" s="7"/>
      <c r="G39" s="29">
        <v>15.12</v>
      </c>
      <c r="H39" s="7"/>
      <c r="I39" s="29">
        <v>15.12</v>
      </c>
      <c r="J39" s="7"/>
      <c r="K39" s="44"/>
      <c r="L39" s="8"/>
      <c r="M39" s="6"/>
      <c r="N39" s="7"/>
      <c r="O39" s="7"/>
      <c r="P39" s="7"/>
      <c r="Q39" s="7"/>
      <c r="R39" s="7"/>
      <c r="S39" s="8"/>
    </row>
    <row r="40" spans="2:20" x14ac:dyDescent="0.3">
      <c r="B40" s="9"/>
      <c r="C40" s="41"/>
      <c r="D40" s="7" t="s">
        <v>14</v>
      </c>
      <c r="E40" s="7"/>
      <c r="F40" s="7"/>
      <c r="G40" s="29">
        <v>46</v>
      </c>
      <c r="H40" s="7"/>
      <c r="I40" s="29">
        <v>46</v>
      </c>
      <c r="J40" s="7"/>
      <c r="K40" s="81">
        <v>150</v>
      </c>
      <c r="L40" s="8"/>
      <c r="M40" s="6" t="s">
        <v>81</v>
      </c>
      <c r="N40" s="7"/>
      <c r="O40" s="7"/>
      <c r="P40" s="7"/>
      <c r="Q40" s="7"/>
      <c r="R40" s="7"/>
      <c r="S40" s="8"/>
    </row>
    <row r="41" spans="2:20" x14ac:dyDescent="0.3">
      <c r="B41" s="9"/>
      <c r="C41" s="41"/>
      <c r="D41" s="17" t="s">
        <v>16</v>
      </c>
      <c r="E41" s="17"/>
      <c r="F41" s="7"/>
      <c r="G41" s="30">
        <f>(G37*G38*G39)+G40</f>
        <v>182.07999999999998</v>
      </c>
      <c r="H41" s="7"/>
      <c r="I41" s="30">
        <f>(I37*I38*I39)+I40</f>
        <v>182.07999999999998</v>
      </c>
      <c r="J41" s="7"/>
      <c r="K41" s="30">
        <f>(K37*K38*K39)+K40</f>
        <v>150</v>
      </c>
      <c r="L41" s="8"/>
      <c r="M41" s="6"/>
      <c r="N41" s="7"/>
      <c r="O41" s="7"/>
      <c r="P41" s="7"/>
      <c r="Q41" s="7"/>
      <c r="R41" s="7"/>
      <c r="S41" s="8"/>
      <c r="T41" s="38"/>
    </row>
    <row r="42" spans="2:20" x14ac:dyDescent="0.3">
      <c r="B42" s="6"/>
      <c r="C42" s="7"/>
      <c r="D42" s="7"/>
      <c r="E42" s="7"/>
      <c r="F42" s="7"/>
      <c r="G42" s="7"/>
      <c r="H42" s="7"/>
      <c r="I42" s="7"/>
      <c r="J42" s="7"/>
      <c r="K42" s="7"/>
      <c r="L42" s="8"/>
      <c r="M42" s="6"/>
      <c r="N42" s="7"/>
      <c r="O42" s="7"/>
      <c r="P42" s="7"/>
      <c r="Q42" s="7"/>
      <c r="R42" s="7"/>
      <c r="S42" s="8"/>
    </row>
    <row r="43" spans="2:20" x14ac:dyDescent="0.3">
      <c r="B43" s="137" t="s">
        <v>40</v>
      </c>
      <c r="C43" s="66"/>
      <c r="D43" s="7" t="s">
        <v>28</v>
      </c>
      <c r="E43" s="7"/>
      <c r="F43" s="7"/>
      <c r="G43" s="2">
        <v>2</v>
      </c>
      <c r="H43" s="7"/>
      <c r="I43" s="2">
        <v>0</v>
      </c>
      <c r="J43" s="7"/>
      <c r="K43" s="7"/>
      <c r="L43" s="8"/>
      <c r="M43" s="39"/>
      <c r="N43" s="7"/>
      <c r="O43" s="7"/>
      <c r="P43" s="7"/>
      <c r="Q43" s="7"/>
      <c r="R43" s="7"/>
      <c r="S43" s="8"/>
    </row>
    <row r="44" spans="2:20" x14ac:dyDescent="0.3">
      <c r="B44" s="137"/>
      <c r="C44" s="66"/>
      <c r="D44" s="7" t="s">
        <v>31</v>
      </c>
      <c r="E44" s="7"/>
      <c r="F44" s="7"/>
      <c r="G44" s="2">
        <v>9</v>
      </c>
      <c r="H44" s="7"/>
      <c r="I44" s="2">
        <v>0</v>
      </c>
      <c r="J44" s="7"/>
      <c r="K44" s="7"/>
      <c r="L44" s="8"/>
      <c r="M44" s="6"/>
      <c r="N44" s="7"/>
      <c r="O44" s="7"/>
      <c r="P44" s="7"/>
      <c r="Q44" s="7"/>
      <c r="R44" s="7"/>
      <c r="S44" s="8"/>
    </row>
    <row r="45" spans="2:20" x14ac:dyDescent="0.3">
      <c r="B45" s="137"/>
      <c r="C45" s="66"/>
      <c r="D45" s="7" t="s">
        <v>29</v>
      </c>
      <c r="E45" s="7"/>
      <c r="F45" s="7"/>
      <c r="G45" s="2">
        <v>2</v>
      </c>
      <c r="H45" s="7"/>
      <c r="I45" s="2">
        <v>2</v>
      </c>
      <c r="J45" s="7"/>
      <c r="K45" s="7"/>
      <c r="L45" s="8"/>
      <c r="M45" s="6"/>
      <c r="N45" s="7"/>
      <c r="O45" s="7"/>
      <c r="P45" s="7"/>
      <c r="Q45" s="7"/>
      <c r="R45" s="7"/>
      <c r="S45" s="8"/>
    </row>
    <row r="46" spans="2:20" x14ac:dyDescent="0.3">
      <c r="B46" s="137"/>
      <c r="C46" s="66"/>
      <c r="D46" s="7" t="s">
        <v>30</v>
      </c>
      <c r="E46" s="7"/>
      <c r="F46" s="7"/>
      <c r="G46" s="2">
        <v>2</v>
      </c>
      <c r="H46" s="7"/>
      <c r="I46" s="2">
        <v>2</v>
      </c>
      <c r="J46" s="7"/>
      <c r="K46" s="7"/>
      <c r="L46" s="8"/>
      <c r="M46" s="6"/>
      <c r="N46" s="7"/>
      <c r="O46" s="7"/>
      <c r="P46" s="7"/>
      <c r="Q46" s="7"/>
      <c r="R46" s="7"/>
      <c r="S46" s="8"/>
    </row>
    <row r="47" spans="2:20" x14ac:dyDescent="0.3">
      <c r="B47" s="137"/>
      <c r="C47" s="66"/>
      <c r="D47" s="7" t="s">
        <v>32</v>
      </c>
      <c r="E47" s="7"/>
      <c r="F47" s="7"/>
      <c r="G47" s="2">
        <v>1</v>
      </c>
      <c r="H47" s="7"/>
      <c r="I47" s="2">
        <v>0</v>
      </c>
      <c r="J47" s="7"/>
      <c r="K47" s="7"/>
      <c r="L47" s="8"/>
      <c r="M47" s="6"/>
      <c r="N47" s="7"/>
      <c r="O47" s="7"/>
      <c r="P47" s="7"/>
      <c r="Q47" s="7"/>
      <c r="R47" s="7"/>
      <c r="S47" s="8"/>
    </row>
    <row r="48" spans="2:20" x14ac:dyDescent="0.3">
      <c r="B48" s="137"/>
      <c r="C48" s="66"/>
      <c r="D48" s="7" t="s">
        <v>33</v>
      </c>
      <c r="E48" s="7"/>
      <c r="F48" s="7"/>
      <c r="G48" s="2">
        <v>6</v>
      </c>
      <c r="H48" s="7"/>
      <c r="I48" s="2">
        <v>0</v>
      </c>
      <c r="J48" s="7"/>
      <c r="K48" s="7"/>
      <c r="L48" s="8"/>
      <c r="M48" s="6"/>
      <c r="N48" s="7"/>
      <c r="O48" s="7"/>
      <c r="P48" s="7"/>
      <c r="Q48" s="7"/>
      <c r="R48" s="7"/>
      <c r="S48" s="8"/>
    </row>
    <row r="49" spans="2:20" x14ac:dyDescent="0.3">
      <c r="B49" s="137"/>
      <c r="C49" s="66"/>
      <c r="D49" s="7" t="s">
        <v>34</v>
      </c>
      <c r="E49" s="7"/>
      <c r="F49" s="7"/>
      <c r="G49" s="2">
        <v>1</v>
      </c>
      <c r="H49" s="7"/>
      <c r="I49" s="2">
        <v>0</v>
      </c>
      <c r="J49" s="7"/>
      <c r="K49" s="7"/>
      <c r="L49" s="8"/>
      <c r="M49" s="6"/>
      <c r="N49" s="7"/>
      <c r="O49" s="7"/>
      <c r="P49" s="7"/>
      <c r="Q49" s="7"/>
      <c r="R49" s="7"/>
      <c r="S49" s="8"/>
    </row>
    <row r="50" spans="2:20" x14ac:dyDescent="0.3">
      <c r="B50" s="137"/>
      <c r="C50" s="66"/>
      <c r="D50" s="7" t="s">
        <v>35</v>
      </c>
      <c r="E50" s="7"/>
      <c r="F50" s="7"/>
      <c r="G50" s="2">
        <v>0.5</v>
      </c>
      <c r="H50" s="7"/>
      <c r="I50" s="2">
        <v>0</v>
      </c>
      <c r="J50" s="7"/>
      <c r="K50" s="7"/>
      <c r="L50" s="8"/>
      <c r="M50" s="6"/>
      <c r="N50" s="7"/>
      <c r="O50" s="7"/>
      <c r="P50" s="7"/>
      <c r="Q50" s="7"/>
      <c r="R50" s="7"/>
      <c r="S50" s="8"/>
    </row>
    <row r="51" spans="2:20" x14ac:dyDescent="0.3">
      <c r="B51" s="137"/>
      <c r="C51" s="66"/>
      <c r="D51" s="7" t="s">
        <v>27</v>
      </c>
      <c r="E51" s="7"/>
      <c r="F51" s="7"/>
      <c r="G51" s="29">
        <v>14.12</v>
      </c>
      <c r="H51" s="7"/>
      <c r="I51" s="29">
        <v>14.12</v>
      </c>
      <c r="J51" s="7"/>
      <c r="K51" s="7"/>
      <c r="L51" s="8"/>
      <c r="M51" s="6"/>
      <c r="N51" s="7"/>
      <c r="O51" s="7"/>
      <c r="P51" s="7"/>
      <c r="Q51" s="7"/>
      <c r="R51" s="7"/>
      <c r="S51" s="8"/>
    </row>
    <row r="52" spans="2:20" x14ac:dyDescent="0.3">
      <c r="B52" s="6"/>
      <c r="C52" s="7"/>
      <c r="D52" s="17" t="s">
        <v>17</v>
      </c>
      <c r="E52" s="17"/>
      <c r="F52" s="7"/>
      <c r="G52" s="30">
        <f>(G43*G44*G51)+(G45*G46*G51)+(G47*G48*G51)+(G49*G50*G51)</f>
        <v>402.42</v>
      </c>
      <c r="H52" s="7"/>
      <c r="I52" s="30">
        <f>(I43*I44*I51)+(I45*I46*I51)+(I47*I48*I51)+(I49*I50*I51)</f>
        <v>56.48</v>
      </c>
      <c r="J52" s="7"/>
      <c r="K52" s="7"/>
      <c r="L52" s="8"/>
      <c r="M52" s="39"/>
      <c r="N52" s="7"/>
      <c r="O52" s="7"/>
      <c r="P52" s="7"/>
      <c r="Q52" s="7"/>
      <c r="R52" s="7"/>
      <c r="S52" s="8"/>
      <c r="T52" s="38"/>
    </row>
    <row r="53" spans="2:20" x14ac:dyDescent="0.3">
      <c r="B53" s="6"/>
      <c r="C53" s="7"/>
      <c r="D53" s="7"/>
      <c r="E53" s="7"/>
      <c r="F53" s="7"/>
      <c r="G53" s="7"/>
      <c r="H53" s="7"/>
      <c r="I53" s="7"/>
      <c r="J53" s="7"/>
      <c r="K53" s="7"/>
      <c r="L53" s="8"/>
      <c r="M53" s="6"/>
      <c r="N53" s="7"/>
      <c r="O53" s="7"/>
      <c r="P53" s="7"/>
      <c r="Q53" s="7"/>
      <c r="R53" s="7"/>
      <c r="S53" s="8"/>
    </row>
    <row r="54" spans="2:20" x14ac:dyDescent="0.3">
      <c r="B54" s="18" t="s">
        <v>1</v>
      </c>
      <c r="C54" s="16"/>
      <c r="D54" s="7" t="s">
        <v>98</v>
      </c>
      <c r="E54" s="7"/>
      <c r="F54" s="7"/>
      <c r="G54" s="49">
        <f>IF($D$9&gt;0,$D$9,$D$13)</f>
        <v>80</v>
      </c>
      <c r="H54" s="7"/>
      <c r="I54" s="2">
        <v>0</v>
      </c>
      <c r="J54" s="7"/>
      <c r="K54" s="7"/>
      <c r="L54" s="8"/>
      <c r="M54" s="6"/>
      <c r="N54" s="7"/>
      <c r="O54" s="7"/>
      <c r="P54" s="7"/>
      <c r="Q54" s="7"/>
      <c r="R54" s="7"/>
      <c r="S54" s="8"/>
    </row>
    <row r="55" spans="2:20" x14ac:dyDescent="0.3">
      <c r="B55" s="18"/>
      <c r="C55" s="16"/>
      <c r="D55" s="7" t="s">
        <v>19</v>
      </c>
      <c r="E55" s="7"/>
      <c r="F55" s="7"/>
      <c r="G55" s="49">
        <f>ROUND((($G$54*1.5)*$G$31)/2000,2)</f>
        <v>0.08</v>
      </c>
      <c r="H55" s="7"/>
      <c r="I55" s="2">
        <v>0</v>
      </c>
      <c r="J55" s="7"/>
      <c r="K55" s="7"/>
      <c r="L55" s="8"/>
      <c r="M55" s="144" t="s">
        <v>125</v>
      </c>
      <c r="N55" s="147"/>
      <c r="O55" s="147"/>
      <c r="P55" s="147"/>
      <c r="Q55" s="147"/>
      <c r="R55" s="147"/>
      <c r="S55" s="146"/>
    </row>
    <row r="56" spans="2:20" x14ac:dyDescent="0.3">
      <c r="B56" s="18"/>
      <c r="C56" s="16"/>
      <c r="D56" s="16" t="s">
        <v>2</v>
      </c>
      <c r="E56" s="16"/>
      <c r="F56" s="7"/>
      <c r="G56" s="29">
        <v>90</v>
      </c>
      <c r="H56" s="7"/>
      <c r="I56" s="29">
        <v>0</v>
      </c>
      <c r="J56" s="7"/>
      <c r="K56" s="7"/>
      <c r="L56" s="8"/>
      <c r="M56" s="144"/>
      <c r="N56" s="147"/>
      <c r="O56" s="147"/>
      <c r="P56" s="147"/>
      <c r="Q56" s="147"/>
      <c r="R56" s="147"/>
      <c r="S56" s="146"/>
    </row>
    <row r="57" spans="2:20" x14ac:dyDescent="0.3">
      <c r="B57" s="18"/>
      <c r="C57" s="16"/>
      <c r="D57" s="17" t="s">
        <v>18</v>
      </c>
      <c r="E57" s="17"/>
      <c r="F57" s="7"/>
      <c r="G57" s="30">
        <f>(G55*G56)</f>
        <v>7.2</v>
      </c>
      <c r="H57" s="7"/>
      <c r="I57" s="30">
        <f>(I54*I56)</f>
        <v>0</v>
      </c>
      <c r="J57" s="7"/>
      <c r="K57" s="7"/>
      <c r="L57" s="8"/>
      <c r="M57" s="6"/>
      <c r="N57" s="7"/>
      <c r="O57" s="7"/>
      <c r="P57" s="7"/>
      <c r="Q57" s="7"/>
      <c r="R57" s="7"/>
      <c r="S57" s="8"/>
    </row>
    <row r="58" spans="2:20" x14ac:dyDescent="0.3">
      <c r="B58" s="6"/>
      <c r="C58" s="7"/>
      <c r="D58" s="7"/>
      <c r="E58" s="7"/>
      <c r="F58" s="7"/>
      <c r="G58" s="7"/>
      <c r="H58" s="7"/>
      <c r="I58" s="7"/>
      <c r="J58" s="7"/>
      <c r="K58" s="7"/>
      <c r="L58" s="8"/>
      <c r="M58" s="6"/>
      <c r="N58" s="7"/>
      <c r="O58" s="7"/>
      <c r="P58" s="7"/>
      <c r="Q58" s="7"/>
      <c r="R58" s="7"/>
      <c r="S58" s="8"/>
      <c r="T58" s="38"/>
    </row>
    <row r="59" spans="2:20" ht="14.4" customHeight="1" x14ac:dyDescent="0.3">
      <c r="B59" s="137" t="s">
        <v>3</v>
      </c>
      <c r="C59" s="66"/>
      <c r="D59" s="16" t="s">
        <v>96</v>
      </c>
      <c r="E59" s="16"/>
      <c r="F59" s="7"/>
      <c r="G59" s="2">
        <v>0</v>
      </c>
      <c r="H59" s="7"/>
      <c r="I59" s="2">
        <v>1</v>
      </c>
      <c r="J59" s="7"/>
      <c r="K59" s="2">
        <v>0</v>
      </c>
      <c r="L59" s="8"/>
      <c r="M59" s="6"/>
      <c r="N59" s="7"/>
      <c r="O59" s="7"/>
      <c r="P59" s="7"/>
      <c r="Q59" s="7"/>
      <c r="R59" s="7"/>
      <c r="S59" s="8"/>
    </row>
    <row r="60" spans="2:20" x14ac:dyDescent="0.3">
      <c r="B60" s="137"/>
      <c r="C60" s="66"/>
      <c r="D60" s="7" t="s">
        <v>27</v>
      </c>
      <c r="E60" s="7"/>
      <c r="F60" s="7"/>
      <c r="G60" s="29">
        <v>15.12</v>
      </c>
      <c r="H60" s="7"/>
      <c r="I60" s="29">
        <v>15.12</v>
      </c>
      <c r="J60" s="7"/>
      <c r="K60" s="29">
        <v>15.12</v>
      </c>
      <c r="L60" s="8"/>
      <c r="M60" s="6"/>
      <c r="N60" s="7"/>
      <c r="O60" s="7"/>
      <c r="P60" s="7"/>
      <c r="Q60" s="7"/>
      <c r="R60" s="7"/>
      <c r="S60" s="8"/>
    </row>
    <row r="61" spans="2:20" x14ac:dyDescent="0.3">
      <c r="B61" s="137"/>
      <c r="C61" s="66"/>
      <c r="D61" s="17" t="s">
        <v>20</v>
      </c>
      <c r="E61" s="17"/>
      <c r="F61" s="7"/>
      <c r="G61" s="30">
        <f>G59*G60</f>
        <v>0</v>
      </c>
      <c r="H61" s="7"/>
      <c r="I61" s="30">
        <f>I59*I60</f>
        <v>15.12</v>
      </c>
      <c r="J61" s="7"/>
      <c r="K61" s="30">
        <f>K59*K60</f>
        <v>0</v>
      </c>
      <c r="L61" s="8"/>
      <c r="M61" s="6"/>
      <c r="N61" s="7"/>
      <c r="O61" s="7"/>
      <c r="P61" s="7"/>
      <c r="Q61" s="7"/>
      <c r="R61" s="7"/>
      <c r="S61" s="8"/>
      <c r="T61" s="38"/>
    </row>
    <row r="62" spans="2:20" x14ac:dyDescent="0.3">
      <c r="B62" s="6"/>
      <c r="C62" s="7"/>
      <c r="D62" s="7"/>
      <c r="E62" s="7"/>
      <c r="F62" s="7"/>
      <c r="G62" s="7"/>
      <c r="H62" s="7"/>
      <c r="I62" s="7"/>
      <c r="J62" s="7"/>
      <c r="K62" s="7"/>
      <c r="L62" s="8"/>
      <c r="M62" s="6"/>
      <c r="N62" s="7"/>
      <c r="O62" s="7"/>
      <c r="P62" s="7"/>
      <c r="Q62" s="7"/>
      <c r="R62" s="7"/>
      <c r="S62" s="8"/>
    </row>
    <row r="63" spans="2:20" ht="15.6" x14ac:dyDescent="0.3">
      <c r="B63" s="13" t="s">
        <v>21</v>
      </c>
      <c r="C63" s="14"/>
      <c r="D63" s="7"/>
      <c r="E63" s="7"/>
      <c r="F63" s="7"/>
      <c r="G63" s="31">
        <f>G35+G41+G52+G57+G61</f>
        <v>1019.26</v>
      </c>
      <c r="H63" s="7"/>
      <c r="I63" s="31">
        <f>I35+I41+I52+I57+I61</f>
        <v>826.84</v>
      </c>
      <c r="J63" s="7"/>
      <c r="K63" s="31">
        <f>K35+K41+K52+K57+K61</f>
        <v>150</v>
      </c>
      <c r="L63" s="8"/>
      <c r="M63" s="6"/>
      <c r="N63" s="7"/>
      <c r="O63" s="7"/>
      <c r="P63" s="7"/>
      <c r="Q63" s="7"/>
      <c r="R63" s="7"/>
      <c r="S63" s="8"/>
      <c r="T63" s="38"/>
    </row>
    <row r="64" spans="2:20" x14ac:dyDescent="0.3">
      <c r="B64" s="6"/>
      <c r="C64" s="7"/>
      <c r="D64" s="7"/>
      <c r="E64" s="7"/>
      <c r="F64" s="7"/>
      <c r="G64" s="7"/>
      <c r="H64" s="7"/>
      <c r="I64" s="7"/>
      <c r="J64" s="7"/>
      <c r="K64" s="7"/>
      <c r="L64" s="8"/>
      <c r="M64" s="6"/>
      <c r="N64" s="7"/>
      <c r="O64" s="7"/>
      <c r="P64" s="7"/>
      <c r="Q64" s="7"/>
      <c r="R64" s="7"/>
      <c r="S64" s="8"/>
    </row>
    <row r="65" spans="2:19" s="37" customFormat="1" ht="31.2" customHeight="1" x14ac:dyDescent="0.3">
      <c r="B65" s="34" t="s">
        <v>97</v>
      </c>
      <c r="C65" s="67"/>
      <c r="D65" s="35"/>
      <c r="E65" s="35"/>
      <c r="F65" s="35"/>
      <c r="G65" s="76">
        <f>3200-G63</f>
        <v>2180.7399999999998</v>
      </c>
      <c r="H65" s="77"/>
      <c r="I65" s="76">
        <f>2983.44-I63</f>
        <v>2156.6</v>
      </c>
      <c r="J65" s="77"/>
      <c r="K65" s="78">
        <f>2949-K41</f>
        <v>2799</v>
      </c>
      <c r="L65" s="36"/>
      <c r="M65" s="141" t="s">
        <v>87</v>
      </c>
      <c r="N65" s="142"/>
      <c r="O65" s="142"/>
      <c r="P65" s="142"/>
      <c r="Q65" s="142"/>
      <c r="R65" s="142"/>
      <c r="S65" s="143"/>
    </row>
    <row r="66" spans="2:19" x14ac:dyDescent="0.3">
      <c r="B66" s="6"/>
      <c r="C66" s="7"/>
      <c r="D66" s="7"/>
      <c r="E66" s="7"/>
      <c r="F66" s="7"/>
      <c r="G66" s="7"/>
      <c r="H66" s="7"/>
      <c r="I66" s="7"/>
      <c r="J66" s="7"/>
      <c r="K66" s="7"/>
      <c r="L66" s="8"/>
      <c r="M66" s="6"/>
      <c r="N66" s="7"/>
      <c r="O66" s="7"/>
      <c r="P66" s="7"/>
      <c r="Q66" s="7"/>
      <c r="R66" s="7"/>
      <c r="S66" s="8"/>
    </row>
    <row r="67" spans="2:19" ht="15.6" x14ac:dyDescent="0.3">
      <c r="B67" s="13" t="s">
        <v>131</v>
      </c>
      <c r="C67" s="14"/>
      <c r="D67" s="41" t="s">
        <v>10</v>
      </c>
      <c r="E67" s="79" t="s">
        <v>118</v>
      </c>
      <c r="F67" s="7"/>
      <c r="G67" s="7"/>
      <c r="H67" s="7"/>
      <c r="I67" s="7"/>
      <c r="J67" s="7"/>
      <c r="K67" s="7"/>
      <c r="L67" s="8"/>
      <c r="M67" s="6"/>
      <c r="N67" s="7"/>
      <c r="O67" s="7"/>
      <c r="P67" s="7"/>
      <c r="Q67" s="7"/>
      <c r="R67" s="7"/>
      <c r="S67" s="8"/>
    </row>
    <row r="68" spans="2:19" ht="14.4" customHeight="1" x14ac:dyDescent="0.3">
      <c r="B68" s="6"/>
      <c r="C68" s="7"/>
      <c r="D68" s="7" t="s">
        <v>116</v>
      </c>
      <c r="E68" s="80" t="s">
        <v>76</v>
      </c>
      <c r="F68" s="7"/>
      <c r="G68" s="40">
        <v>50</v>
      </c>
      <c r="H68" s="7"/>
      <c r="I68" s="40">
        <v>50</v>
      </c>
      <c r="J68" s="7"/>
      <c r="K68" s="74">
        <f>I68*0.4</f>
        <v>20</v>
      </c>
      <c r="L68" s="8"/>
      <c r="M68" s="144" t="s">
        <v>119</v>
      </c>
      <c r="N68" s="145"/>
      <c r="O68" s="145"/>
      <c r="P68" s="145"/>
      <c r="Q68" s="145"/>
      <c r="R68" s="145"/>
      <c r="S68" s="146"/>
    </row>
    <row r="69" spans="2:19" ht="15.6" x14ac:dyDescent="0.3">
      <c r="B69" s="13"/>
      <c r="C69" s="14"/>
      <c r="D69" s="7" t="s">
        <v>117</v>
      </c>
      <c r="E69" s="80" t="s">
        <v>76</v>
      </c>
      <c r="F69" s="7"/>
      <c r="G69" s="29">
        <v>181.67</v>
      </c>
      <c r="H69" s="7"/>
      <c r="I69" s="29">
        <v>181.67</v>
      </c>
      <c r="J69" s="7"/>
      <c r="K69" s="29">
        <f>G69</f>
        <v>181.67</v>
      </c>
      <c r="L69" s="8"/>
      <c r="M69" s="144"/>
      <c r="N69" s="145"/>
      <c r="O69" s="145"/>
      <c r="P69" s="145"/>
      <c r="Q69" s="145"/>
      <c r="R69" s="145"/>
      <c r="S69" s="146"/>
    </row>
    <row r="70" spans="2:19" ht="15.6" x14ac:dyDescent="0.3">
      <c r="B70" s="13"/>
      <c r="C70" s="14"/>
      <c r="D70" s="16" t="s">
        <v>0</v>
      </c>
      <c r="E70" s="16"/>
      <c r="F70" s="7"/>
      <c r="G70" s="31">
        <f>G68*G69</f>
        <v>9083.5</v>
      </c>
      <c r="H70" s="7"/>
      <c r="I70" s="31">
        <f>I68*I69</f>
        <v>9083.5</v>
      </c>
      <c r="J70" s="7"/>
      <c r="K70" s="31">
        <f>K68*K69</f>
        <v>3633.3999999999996</v>
      </c>
      <c r="L70" s="8"/>
      <c r="M70" s="144"/>
      <c r="N70" s="145"/>
      <c r="O70" s="145"/>
      <c r="P70" s="145"/>
      <c r="Q70" s="145"/>
      <c r="R70" s="145"/>
      <c r="S70" s="146"/>
    </row>
    <row r="71" spans="2:19" x14ac:dyDescent="0.3">
      <c r="B71" s="6"/>
      <c r="C71" s="7"/>
      <c r="D71" s="7"/>
      <c r="E71" s="7"/>
      <c r="F71" s="7"/>
      <c r="G71" s="7"/>
      <c r="H71" s="7"/>
      <c r="I71" s="7"/>
      <c r="J71" s="7"/>
      <c r="K71" s="7"/>
      <c r="L71" s="8"/>
      <c r="M71" s="6"/>
      <c r="N71" s="7"/>
      <c r="O71" s="7"/>
      <c r="P71" s="7"/>
      <c r="Q71" s="7"/>
      <c r="R71" s="7"/>
      <c r="S71" s="8"/>
    </row>
    <row r="72" spans="2:19" ht="15.6" x14ac:dyDescent="0.3">
      <c r="B72" s="13" t="s">
        <v>130</v>
      </c>
      <c r="C72" s="14"/>
      <c r="D72" s="7"/>
      <c r="E72" s="7"/>
      <c r="F72" s="7"/>
      <c r="G72" s="31">
        <f>G70-(G63+G65)</f>
        <v>5883.5</v>
      </c>
      <c r="H72" s="7"/>
      <c r="I72" s="31">
        <f>I70-(I65+I63)</f>
        <v>6100.0599999999995</v>
      </c>
      <c r="J72" s="7"/>
      <c r="K72" s="31">
        <f>K70-(K65+K63)</f>
        <v>684.39999999999964</v>
      </c>
      <c r="L72" s="8"/>
      <c r="M72" s="149" t="s">
        <v>132</v>
      </c>
      <c r="N72" s="150"/>
      <c r="O72" s="150"/>
      <c r="P72" s="150"/>
      <c r="Q72" s="150"/>
      <c r="R72" s="150"/>
      <c r="S72" s="151"/>
    </row>
    <row r="73" spans="2:19" ht="15" thickBot="1" x14ac:dyDescent="0.35">
      <c r="B73" s="19"/>
      <c r="C73" s="20"/>
      <c r="D73" s="20"/>
      <c r="E73" s="20"/>
      <c r="F73" s="20"/>
      <c r="G73" s="20"/>
      <c r="H73" s="20"/>
      <c r="I73" s="20"/>
      <c r="J73" s="20"/>
      <c r="K73" s="20"/>
      <c r="L73" s="21"/>
      <c r="M73" s="152"/>
      <c r="N73" s="153"/>
      <c r="O73" s="153"/>
      <c r="P73" s="153"/>
      <c r="Q73" s="153"/>
      <c r="R73" s="153"/>
      <c r="S73" s="154"/>
    </row>
    <row r="74" spans="2:19" ht="15" thickBot="1" x14ac:dyDescent="0.35"/>
    <row r="75" spans="2:19" ht="15.6" x14ac:dyDescent="0.3">
      <c r="B75" s="41"/>
      <c r="C75" s="41"/>
      <c r="D75" s="134" t="s">
        <v>90</v>
      </c>
      <c r="E75" s="135"/>
      <c r="F75" s="135"/>
      <c r="G75" s="135"/>
      <c r="H75" s="135"/>
      <c r="I75" s="135"/>
      <c r="J75" s="135"/>
      <c r="K75" s="136"/>
      <c r="L75" s="7"/>
    </row>
    <row r="76" spans="2:19" ht="15.6" x14ac:dyDescent="0.3">
      <c r="B76" s="41"/>
      <c r="C76" s="41"/>
      <c r="D76" s="50"/>
      <c r="E76" s="75"/>
      <c r="F76" s="51"/>
      <c r="G76" s="52"/>
      <c r="H76" s="53"/>
      <c r="I76" s="52"/>
      <c r="J76" s="53"/>
      <c r="K76" s="54"/>
      <c r="L76" s="7"/>
    </row>
    <row r="77" spans="2:19" x14ac:dyDescent="0.3">
      <c r="B77" s="7"/>
      <c r="C77" s="7"/>
      <c r="D77" s="55"/>
      <c r="E77" s="51"/>
      <c r="F77" s="51"/>
      <c r="G77" s="56" t="s">
        <v>8</v>
      </c>
      <c r="H77" s="53"/>
      <c r="I77" s="56" t="s">
        <v>88</v>
      </c>
      <c r="J77" s="53"/>
      <c r="K77" s="57" t="s">
        <v>99</v>
      </c>
      <c r="L77" s="7"/>
    </row>
    <row r="78" spans="2:19" x14ac:dyDescent="0.3">
      <c r="B78" s="16"/>
      <c r="C78" s="16"/>
      <c r="D78" s="55" t="s">
        <v>6</v>
      </c>
      <c r="E78" s="51"/>
      <c r="F78" s="51"/>
      <c r="G78" s="58">
        <f>G70-I70</f>
        <v>0</v>
      </c>
      <c r="H78" s="59"/>
      <c r="I78" s="58">
        <f>I70-K70</f>
        <v>5450.1</v>
      </c>
      <c r="J78" s="59"/>
      <c r="K78" s="60">
        <f>G70-K70</f>
        <v>5450.1</v>
      </c>
      <c r="L78" s="7"/>
    </row>
    <row r="79" spans="2:19" x14ac:dyDescent="0.3">
      <c r="B79" s="16"/>
      <c r="C79" s="16"/>
      <c r="D79" s="55" t="s">
        <v>7</v>
      </c>
      <c r="E79" s="51"/>
      <c r="F79" s="51"/>
      <c r="G79" s="58">
        <f>G63-I63</f>
        <v>192.41999999999996</v>
      </c>
      <c r="H79" s="59"/>
      <c r="I79" s="58">
        <f>I63-K63</f>
        <v>676.84</v>
      </c>
      <c r="J79" s="59"/>
      <c r="K79" s="60">
        <f>G63-K63</f>
        <v>869.26</v>
      </c>
      <c r="L79" s="7"/>
    </row>
    <row r="80" spans="2:19" x14ac:dyDescent="0.3">
      <c r="B80" s="16"/>
      <c r="C80" s="16"/>
      <c r="D80" s="55" t="s">
        <v>133</v>
      </c>
      <c r="E80" s="51"/>
      <c r="F80" s="51"/>
      <c r="G80" s="58">
        <f>G72-I72</f>
        <v>-216.55999999999949</v>
      </c>
      <c r="H80" s="59"/>
      <c r="I80" s="58">
        <f>I72-K72</f>
        <v>5415.66</v>
      </c>
      <c r="J80" s="59"/>
      <c r="K80" s="60">
        <f>G72-K72</f>
        <v>5199.1000000000004</v>
      </c>
      <c r="L80" s="7"/>
    </row>
    <row r="81" spans="2:12" ht="15" thickBot="1" x14ac:dyDescent="0.35">
      <c r="B81" s="7"/>
      <c r="C81" s="7"/>
      <c r="D81" s="61"/>
      <c r="E81" s="62"/>
      <c r="F81" s="62"/>
      <c r="G81" s="62"/>
      <c r="H81" s="62"/>
      <c r="I81" s="62"/>
      <c r="J81" s="62"/>
      <c r="K81" s="63"/>
      <c r="L81" s="7"/>
    </row>
  </sheetData>
  <mergeCells count="12">
    <mergeCell ref="D75:K75"/>
    <mergeCell ref="B43:B51"/>
    <mergeCell ref="G21:K21"/>
    <mergeCell ref="M4:S5"/>
    <mergeCell ref="B59:B61"/>
    <mergeCell ref="M65:S65"/>
    <mergeCell ref="M6:S7"/>
    <mergeCell ref="M25:S26"/>
    <mergeCell ref="M68:S70"/>
    <mergeCell ref="M55:S56"/>
    <mergeCell ref="M9:S11"/>
    <mergeCell ref="M72:S73"/>
  </mergeCells>
  <printOptions horizontalCentered="1" verticalCentered="1"/>
  <pageMargins left="0.2" right="0.2" top="0.25" bottom="0.25" header="0.3" footer="0.3"/>
  <pageSetup scale="54" orientation="landscape" r:id="rId1"/>
  <ignoredErrors>
    <ignoredError sqref="G79:K7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Flow Chart of Mulch Use</vt:lpstr>
      <vt:lpstr>'Flow Chart of Mulch Use'!Print_Area</vt:lpstr>
      <vt:lpstr>Intro!Print_Area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dc:creator>
  <cp:lastModifiedBy>Galinato, Suzette</cp:lastModifiedBy>
  <cp:lastPrinted>2021-06-04T23:06:43Z</cp:lastPrinted>
  <dcterms:created xsi:type="dcterms:W3CDTF">2020-05-22T18:33:41Z</dcterms:created>
  <dcterms:modified xsi:type="dcterms:W3CDTF">2021-07-07T23:40:21Z</dcterms:modified>
</cp:coreProperties>
</file>