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rosakgallardo/Desktop/JAN Apple Tianna/"/>
    </mc:Choice>
  </mc:AlternateContent>
  <xr:revisionPtr revIDLastSave="0" documentId="13_ncr:1_{70DC95A0-E6DD-1744-BD10-2A30586DC9AC}" xr6:coauthVersionLast="47" xr6:coauthVersionMax="47" xr10:uidLastSave="{00000000-0000-0000-0000-000000000000}"/>
  <bookViews>
    <workbookView xWindow="-40" yWindow="600" windowWidth="26600" windowHeight="16960" activeTab="1" xr2:uid="{871393B2-AFB3-8249-BED8-33EB4B9FBB11}"/>
  </bookViews>
  <sheets>
    <sheet name="Red Gala.2passes" sheetId="6" r:id="rId1"/>
    <sheet name="Honeycrisp.2passe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6" l="1"/>
  <c r="G35" i="6"/>
  <c r="G49" i="6"/>
  <c r="E49" i="6"/>
  <c r="E45" i="6"/>
  <c r="E54" i="6" s="1"/>
  <c r="F45" i="6"/>
  <c r="F54" i="6" s="1"/>
  <c r="D45" i="6"/>
  <c r="D47" i="6" s="1"/>
  <c r="F17" i="6"/>
  <c r="G38" i="6" s="1"/>
  <c r="D17" i="6"/>
  <c r="F16" i="6"/>
  <c r="D16" i="6"/>
  <c r="F11" i="6"/>
  <c r="F12" i="6" s="1"/>
  <c r="E11" i="6"/>
  <c r="D11" i="6"/>
  <c r="D12" i="6" s="1"/>
  <c r="D10" i="6"/>
  <c r="F10" i="6" s="1"/>
  <c r="F9" i="6"/>
  <c r="D9" i="6"/>
  <c r="E7" i="6"/>
  <c r="E17" i="6" s="1"/>
  <c r="H49" i="8"/>
  <c r="D49" i="8"/>
  <c r="H45" i="8"/>
  <c r="H47" i="8" s="1"/>
  <c r="H50" i="8" s="1"/>
  <c r="H55" i="8" s="1"/>
  <c r="D45" i="8"/>
  <c r="D47" i="8" s="1"/>
  <c r="D50" i="8" s="1"/>
  <c r="D55" i="8" s="1"/>
  <c r="G53" i="8"/>
  <c r="F53" i="8"/>
  <c r="G52" i="8"/>
  <c r="F52" i="8"/>
  <c r="G17" i="8"/>
  <c r="F17" i="8"/>
  <c r="D17" i="8"/>
  <c r="G16" i="8"/>
  <c r="F16" i="8"/>
  <c r="D16" i="8"/>
  <c r="D18" i="8" s="1"/>
  <c r="D19" i="8" s="1"/>
  <c r="D11" i="8"/>
  <c r="D12" i="8" s="1"/>
  <c r="G10" i="8"/>
  <c r="E10" i="8" s="1"/>
  <c r="E49" i="8" s="1"/>
  <c r="F10" i="8"/>
  <c r="F49" i="8" s="1"/>
  <c r="G9" i="8"/>
  <c r="F9" i="8"/>
  <c r="D9" i="8"/>
  <c r="E7" i="8"/>
  <c r="E17" i="8" s="1"/>
  <c r="G58" i="8"/>
  <c r="F58" i="8"/>
  <c r="E58" i="8"/>
  <c r="H36" i="8"/>
  <c r="H35" i="8"/>
  <c r="H30" i="8"/>
  <c r="H32" i="8" s="1"/>
  <c r="H29" i="8"/>
  <c r="H31" i="8" s="1"/>
  <c r="H26" i="8"/>
  <c r="H25" i="8"/>
  <c r="H17" i="8"/>
  <c r="H16" i="8"/>
  <c r="H37" i="8" s="1"/>
  <c r="G5" i="8"/>
  <c r="G45" i="8" s="1"/>
  <c r="G47" i="8" s="1"/>
  <c r="F5" i="8"/>
  <c r="F45" i="8" s="1"/>
  <c r="F47" i="8" s="1"/>
  <c r="E5" i="8"/>
  <c r="E45" i="8" s="1"/>
  <c r="H54" i="8" l="1"/>
  <c r="H56" i="8" s="1"/>
  <c r="F50" i="8"/>
  <c r="F55" i="8" s="1"/>
  <c r="F18" i="6"/>
  <c r="F19" i="6" s="1"/>
  <c r="G40" i="6" s="1"/>
  <c r="E16" i="6"/>
  <c r="E18" i="6" s="1"/>
  <c r="E19" i="6" s="1"/>
  <c r="G37" i="6"/>
  <c r="G39" i="6"/>
  <c r="E12" i="6"/>
  <c r="F21" i="6"/>
  <c r="D49" i="6"/>
  <c r="D18" i="6"/>
  <c r="D19" i="6" s="1"/>
  <c r="D21" i="6" s="1"/>
  <c r="F47" i="6"/>
  <c r="D54" i="6"/>
  <c r="F49" i="6"/>
  <c r="D50" i="6"/>
  <c r="D55" i="6" s="1"/>
  <c r="E47" i="6"/>
  <c r="E9" i="6"/>
  <c r="E16" i="8"/>
  <c r="E18" i="8" s="1"/>
  <c r="E19" i="8" s="1"/>
  <c r="D54" i="8"/>
  <c r="D56" i="8" s="1"/>
  <c r="E11" i="8"/>
  <c r="E12" i="8" s="1"/>
  <c r="F11" i="8"/>
  <c r="F12" i="8" s="1"/>
  <c r="G11" i="8"/>
  <c r="G12" i="8" s="1"/>
  <c r="G54" i="8"/>
  <c r="F54" i="8"/>
  <c r="F56" i="8" s="1"/>
  <c r="E54" i="8"/>
  <c r="E47" i="8"/>
  <c r="E50" i="8" s="1"/>
  <c r="G50" i="8"/>
  <c r="G55" i="8" s="1"/>
  <c r="G49" i="8"/>
  <c r="F18" i="8"/>
  <c r="F19" i="8" s="1"/>
  <c r="D21" i="8"/>
  <c r="G18" i="8"/>
  <c r="G19" i="8" s="1"/>
  <c r="H33" i="8"/>
  <c r="E9" i="8"/>
  <c r="H18" i="8"/>
  <c r="H62" i="8"/>
  <c r="H64" i="8" s="1"/>
  <c r="D62" i="8"/>
  <c r="D64" i="8" s="1"/>
  <c r="H19" i="8"/>
  <c r="H40" i="8" s="1"/>
  <c r="H39" i="8"/>
  <c r="H38" i="8"/>
  <c r="D56" i="6" l="1"/>
  <c r="E21" i="8"/>
  <c r="F21" i="8"/>
  <c r="E21" i="6"/>
  <c r="G56" i="8"/>
  <c r="E50" i="6"/>
  <c r="E55" i="6" s="1"/>
  <c r="E56" i="6" s="1"/>
  <c r="F50" i="6"/>
  <c r="F55" i="6" s="1"/>
  <c r="F56" i="6" s="1"/>
  <c r="G21" i="8"/>
  <c r="E55" i="8"/>
  <c r="E62" i="8"/>
  <c r="E64" i="8" s="1"/>
  <c r="H42" i="8"/>
  <c r="F62" i="8"/>
  <c r="F64" i="8" s="1"/>
  <c r="G62" i="8"/>
  <c r="G64" i="8" s="1"/>
  <c r="D59" i="8"/>
  <c r="G59" i="8" l="1"/>
  <c r="G65" i="8" s="1"/>
  <c r="F59" i="8"/>
  <c r="F65" i="8" s="1"/>
  <c r="E56" i="8"/>
  <c r="E59" i="8" s="1"/>
  <c r="E65" i="8" s="1"/>
  <c r="E66" i="8" s="1"/>
  <c r="D65" i="8"/>
  <c r="D66" i="8" s="1"/>
  <c r="H59" i="8"/>
  <c r="H65" i="8" s="1"/>
  <c r="H66" i="8" s="1"/>
  <c r="F66" i="8"/>
  <c r="G66" i="8"/>
  <c r="F61" i="6" l="1"/>
  <c r="E61" i="6"/>
  <c r="F58" i="6"/>
  <c r="D58" i="6"/>
  <c r="D59" i="6" s="1"/>
  <c r="D65" i="6" s="1"/>
  <c r="G45" i="6"/>
  <c r="G47" i="6" s="1"/>
  <c r="G50" i="6" s="1"/>
  <c r="G30" i="6"/>
  <c r="G32" i="6" s="1"/>
  <c r="G29" i="6"/>
  <c r="G31" i="6" s="1"/>
  <c r="G26" i="6"/>
  <c r="G25" i="6"/>
  <c r="G17" i="6"/>
  <c r="G16" i="6"/>
  <c r="G33" i="6" l="1"/>
  <c r="G18" i="6"/>
  <c r="G19" i="6" s="1"/>
  <c r="G54" i="6"/>
  <c r="F62" i="6"/>
  <c r="F64" i="6" s="1"/>
  <c r="G42" i="6"/>
  <c r="E62" i="6"/>
  <c r="E64" i="6" s="1"/>
  <c r="G55" i="6"/>
  <c r="G56" i="6" s="1"/>
  <c r="G62" i="6"/>
  <c r="G64" i="6" s="1"/>
  <c r="E59" i="6" l="1"/>
  <c r="F59" i="6"/>
  <c r="D62" i="6"/>
  <c r="D64" i="6" s="1"/>
  <c r="G59" i="6"/>
  <c r="G65" i="6" l="1"/>
  <c r="G66" i="6" s="1"/>
  <c r="F65" i="6"/>
  <c r="F66" i="6" s="1"/>
  <c r="E65" i="6"/>
  <c r="E66" i="6" s="1"/>
  <c r="D66" i="6"/>
</calcChain>
</file>

<file path=xl/sharedStrings.xml><?xml version="1.0" encoding="utf-8"?>
<sst xmlns="http://schemas.openxmlformats.org/spreadsheetml/2006/main" count="330" uniqueCount="99">
  <si>
    <t>Unit</t>
  </si>
  <si>
    <t>$/bin</t>
  </si>
  <si>
    <t>%</t>
  </si>
  <si>
    <t>bin/acre</t>
  </si>
  <si>
    <t>$/hr</t>
  </si>
  <si>
    <t>lb</t>
  </si>
  <si>
    <t>number</t>
  </si>
  <si>
    <t>$/acre</t>
  </si>
  <si>
    <t>hours/bin</t>
  </si>
  <si>
    <t>hours/acre</t>
  </si>
  <si>
    <t>bins/acre</t>
  </si>
  <si>
    <t>lbs</t>
  </si>
  <si>
    <t>$/40-lb box</t>
  </si>
  <si>
    <t xml:space="preserve">*Font in orange are inputs, can be changed  </t>
  </si>
  <si>
    <t>**Font in black are formulas cannot be changed.</t>
  </si>
  <si>
    <t>Weight of one box of apples</t>
  </si>
  <si>
    <t>$/box</t>
  </si>
  <si>
    <t xml:space="preserve">Picking rate hours to pick one acre  </t>
  </si>
  <si>
    <t xml:space="preserve">Picking rate </t>
  </si>
  <si>
    <t xml:space="preserve">Weight of 1 bin of apples </t>
  </si>
  <si>
    <t xml:space="preserve">FOB price for fresh apples </t>
  </si>
  <si>
    <t xml:space="preserve">Picking cost </t>
  </si>
  <si>
    <t xml:space="preserve">Checker and hauling cost </t>
  </si>
  <si>
    <t xml:space="preserve">Number of packed boxes of fresh fruit per acre </t>
  </si>
  <si>
    <t xml:space="preserve">Receiving charge </t>
  </si>
  <si>
    <t xml:space="preserve">Packing fee </t>
  </si>
  <si>
    <t>Wage-hourly equivalent</t>
  </si>
  <si>
    <t>Wage-piece rate</t>
  </si>
  <si>
    <t>Packing costs</t>
  </si>
  <si>
    <t xml:space="preserve">Fresh fruit sallable to fresh market </t>
  </si>
  <si>
    <t>Cost-Benefit Analysis for Selective Picking Gala Apples - Using 2024 Crop Enterprise Budget Parameters</t>
  </si>
  <si>
    <t xml:space="preserve">Gross Yield </t>
  </si>
  <si>
    <t>Share of defective apples left in the tree</t>
  </si>
  <si>
    <t>box/acre</t>
  </si>
  <si>
    <t>Fruit sellable in the fresh market</t>
  </si>
  <si>
    <t xml:space="preserve">Packout </t>
  </si>
  <si>
    <t>Number of packed boxed per bin</t>
  </si>
  <si>
    <t>Slow pick 2 - 
Leaving on the tree 50% of defective apples</t>
  </si>
  <si>
    <t>Cost-Benefit Analysis for Selective Picking Honeycrisp Apples - Using 2024 Crop Enterprise Budget Parameters</t>
  </si>
  <si>
    <t>S/acre</t>
  </si>
  <si>
    <t>Sub-total receiving charge</t>
  </si>
  <si>
    <t>Sub-total packing charge</t>
  </si>
  <si>
    <t>Total packing cost</t>
  </si>
  <si>
    <t>Fast picking 2 - Leaving on the tree 15% of defective apples</t>
  </si>
  <si>
    <t>Picking rate - Pass 1</t>
  </si>
  <si>
    <t>Picking rate - Pass 2</t>
  </si>
  <si>
    <t>Wage-piece rate - Pass 2</t>
  </si>
  <si>
    <t>Wage-piece rate - Pass 1</t>
  </si>
  <si>
    <t>Picking rate hours to pick one acre  - Pass 2</t>
  </si>
  <si>
    <t>Picking rate hours to pick one acre  - Pass 1</t>
  </si>
  <si>
    <t>Two pass selective harvest (70% + 30%)</t>
  </si>
  <si>
    <t>Percent of apples to be picked - Pass 1</t>
  </si>
  <si>
    <t>Percent of apples to be picked - Pass 2</t>
  </si>
  <si>
    <t>Picking cost - Pass 1</t>
  </si>
  <si>
    <t>Picking cost - Pass 2</t>
  </si>
  <si>
    <t>Checker and hauling cost - 2 passes</t>
  </si>
  <si>
    <t>See below</t>
  </si>
  <si>
    <t>Fast picking 
 - Not leaving  defective apples on tree-Low packout</t>
  </si>
  <si>
    <t>Fast picking - Not leaving defective apples on tree -HIgh packout</t>
  </si>
  <si>
    <t>Slow pick 1 - 
Leaving on the tree 20% of defective apples</t>
  </si>
  <si>
    <t>Fast picking 1
 - Not leaving  defective apples on tree</t>
  </si>
  <si>
    <t>Slow picking 1  - Leaving on the tree 30% of defective apples</t>
  </si>
  <si>
    <t>Activity</t>
  </si>
  <si>
    <t>Description</t>
  </si>
  <si>
    <t>Yield</t>
  </si>
  <si>
    <t>Hauling labor cost</t>
  </si>
  <si>
    <t xml:space="preserve">Checker labor </t>
  </si>
  <si>
    <t xml:space="preserve">Hauling labor </t>
  </si>
  <si>
    <t xml:space="preserve">Checker and hauling labor </t>
  </si>
  <si>
    <t>Checkers/support labor cost - equivalent $/bin - 2 passes</t>
  </si>
  <si>
    <t>Hauling labor cost - 2 passes</t>
  </si>
  <si>
    <t>Checker labor - 2 passes</t>
  </si>
  <si>
    <t>Hauling labor - 2 passes</t>
  </si>
  <si>
    <t>Checker and hauling labor - 2 passes</t>
  </si>
  <si>
    <t>Checkers and support - equivalent $/bin</t>
  </si>
  <si>
    <t>Harvest picking cost - Two passes</t>
  </si>
  <si>
    <t>Total harvest cost - One pass</t>
  </si>
  <si>
    <t>Harvest picking cost - One pass</t>
  </si>
  <si>
    <t>Harvest support cost - One pass</t>
  </si>
  <si>
    <t>Total picking cost - Two passes</t>
  </si>
  <si>
    <t>Picking + Support labor cost - One pass</t>
  </si>
  <si>
    <t>Harvest support cost - Two passes</t>
  </si>
  <si>
    <t>Total harvest cost - Two passes</t>
  </si>
  <si>
    <t>Picking + Support labor cost - Two passes</t>
  </si>
  <si>
    <t>Packout estmation</t>
  </si>
  <si>
    <t xml:space="preserve">Packout estimation </t>
  </si>
  <si>
    <t>Packout estimation</t>
  </si>
  <si>
    <t>Other variable costs</t>
  </si>
  <si>
    <t xml:space="preserve">Horticultural and pest management </t>
  </si>
  <si>
    <t xml:space="preserve">Other variable costs + harvest cost </t>
  </si>
  <si>
    <t>Revenue estimation</t>
  </si>
  <si>
    <t>Total variable costs</t>
  </si>
  <si>
    <t>Total revenue</t>
  </si>
  <si>
    <t>Net revenue</t>
  </si>
  <si>
    <t>FOB prices x Fresh fruit sallable to fresh market</t>
  </si>
  <si>
    <t>Other variable costs + harvest + packing costs</t>
  </si>
  <si>
    <t>Total revenue - Total variable costs</t>
  </si>
  <si>
    <t xml:space="preserve">Bins taken to packing house </t>
  </si>
  <si>
    <t>See Row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</si>
</sst>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 indent="1" readingOrder="1"/>
    </xf>
    <xf numFmtId="4" fontId="3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 inden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/>
    <xf numFmtId="0" fontId="0" fillId="0" borderId="0" xfId="0" applyAlignment="1">
      <alignment horizontal="left" indent="3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indent="1"/>
    </xf>
    <xf numFmtId="0" fontId="0" fillId="0" borderId="0" xfId="0" applyAlignment="1">
      <alignment horizontal="left" indent="2"/>
    </xf>
    <xf numFmtId="3" fontId="0" fillId="0" borderId="0" xfId="0" applyNumberFormat="1" applyAlignment="1">
      <alignment horizontal="right" indent="1"/>
    </xf>
    <xf numFmtId="3" fontId="5" fillId="0" borderId="0" xfId="0" applyNumberFormat="1" applyFont="1"/>
    <xf numFmtId="43" fontId="0" fillId="0" borderId="0" xfId="0" applyNumberFormat="1"/>
    <xf numFmtId="3" fontId="4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" fontId="5" fillId="0" borderId="0" xfId="0" applyNumberFormat="1" applyFont="1" applyAlignment="1">
      <alignment horizontal="right" indent="1"/>
    </xf>
    <xf numFmtId="4" fontId="5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vertical="center" wrapText="1" indent="2"/>
    </xf>
    <xf numFmtId="164" fontId="0" fillId="0" borderId="0" xfId="0" applyNumberForma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 indent="1"/>
    </xf>
    <xf numFmtId="9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4" fontId="0" fillId="0" borderId="0" xfId="0" applyNumberFormat="1" applyBorder="1"/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2" fontId="0" fillId="0" borderId="0" xfId="0" applyNumberFormat="1" applyBorder="1"/>
    <xf numFmtId="4" fontId="0" fillId="0" borderId="0" xfId="0" applyNumberFormat="1" applyBorder="1" applyAlignment="1">
      <alignment horizontal="right" inden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2" xfId="0" applyFont="1" applyBorder="1"/>
    <xf numFmtId="3" fontId="4" fillId="0" borderId="2" xfId="0" applyNumberFormat="1" applyFont="1" applyBorder="1" applyAlignment="1">
      <alignment horizontal="right" indent="2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>
      <alignment horizontal="right" indent="1"/>
    </xf>
    <xf numFmtId="0" fontId="1" fillId="0" borderId="0" xfId="0" applyFont="1"/>
    <xf numFmtId="4" fontId="1" fillId="0" borderId="0" xfId="0" applyNumberFormat="1" applyFont="1"/>
    <xf numFmtId="4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 indent="1" readingOrder="1"/>
    </xf>
    <xf numFmtId="0" fontId="11" fillId="0" borderId="0" xfId="0" applyFont="1"/>
    <xf numFmtId="3" fontId="11" fillId="0" borderId="0" xfId="0" applyNumberFormat="1" applyFont="1" applyAlignment="1">
      <alignment horizontal="right" indent="1"/>
    </xf>
    <xf numFmtId="0" fontId="1" fillId="0" borderId="0" xfId="0" applyFont="1" applyBorder="1"/>
    <xf numFmtId="4" fontId="1" fillId="0" borderId="0" xfId="0" applyNumberFormat="1" applyFont="1" applyBorder="1"/>
    <xf numFmtId="4" fontId="1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 inden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 applyBorder="1" applyAlignment="1">
      <alignment horizontal="right" inden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right" vertical="center" wrapText="1" indent="1"/>
    </xf>
    <xf numFmtId="0" fontId="10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right" indent="1"/>
    </xf>
    <xf numFmtId="0" fontId="9" fillId="0" borderId="0" xfId="0" applyFont="1" applyBorder="1"/>
    <xf numFmtId="0" fontId="12" fillId="0" borderId="0" xfId="0" applyFont="1" applyBorder="1" applyAlignment="1">
      <alignment vertical="center" wrapText="1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 indent="1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horizontal="right" vertical="center" wrapText="1" indent="2"/>
    </xf>
    <xf numFmtId="164" fontId="1" fillId="0" borderId="0" xfId="0" applyNumberFormat="1" applyFont="1" applyAlignment="1">
      <alignment horizontal="right" indent="2"/>
    </xf>
    <xf numFmtId="3" fontId="9" fillId="0" borderId="0" xfId="0" applyNumberFormat="1" applyFont="1" applyAlignment="1">
      <alignment horizontal="right" indent="2"/>
    </xf>
    <xf numFmtId="0" fontId="1" fillId="0" borderId="0" xfId="0" applyFont="1" applyAlignment="1">
      <alignment horizontal="left" indent="1"/>
    </xf>
    <xf numFmtId="3" fontId="11" fillId="0" borderId="0" xfId="0" applyNumberFormat="1" applyFont="1"/>
    <xf numFmtId="3" fontId="9" fillId="0" borderId="0" xfId="0" applyNumberFormat="1" applyFont="1"/>
    <xf numFmtId="43" fontId="1" fillId="0" borderId="0" xfId="0" applyNumberFormat="1" applyFont="1"/>
    <xf numFmtId="4" fontId="11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vertical="center" wrapText="1"/>
    </xf>
    <xf numFmtId="0" fontId="9" fillId="0" borderId="2" xfId="0" applyFont="1" applyBorder="1"/>
    <xf numFmtId="3" fontId="9" fillId="0" borderId="2" xfId="0" applyNumberFormat="1" applyFont="1" applyBorder="1" applyAlignment="1">
      <alignment horizontal="right" indent="2"/>
    </xf>
  </cellXfs>
  <cellStyles count="3">
    <cellStyle name="Comma 2" xfId="2" xr:uid="{0111B1A3-19A2-0B49-AE1A-08B53A33E7F6}"/>
    <cellStyle name="Normal" xfId="0" builtinId="0"/>
    <cellStyle name="Normal 2" xfId="1" xr:uid="{AE3D6AE0-30D2-9742-AE1F-653453D660E7}"/>
  </cellStyles>
  <dxfs count="0"/>
  <tableStyles count="0" defaultTableStyle="TableStyleMedium2" defaultPivotStyle="PivotStyleLight16"/>
  <colors>
    <mruColors>
      <color rgb="FF9E2E62"/>
      <color rgb="FFEE96BE"/>
      <color rgb="FFEE77D5"/>
      <color rgb="FF84D5B4"/>
      <color rgb="FFAEDFEE"/>
      <color rgb="FFBC3575"/>
      <color rgb="FFA58FEE"/>
      <color rgb="FFD6A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E016-3C0B-9E40-B069-F3B1C880E274}">
  <dimension ref="A1:N113"/>
  <sheetViews>
    <sheetView zoomScale="135" zoomScaleNormal="135" workbookViewId="0">
      <selection activeCell="G22" sqref="G22"/>
    </sheetView>
  </sheetViews>
  <sheetFormatPr baseColWidth="10" defaultColWidth="8.83203125" defaultRowHeight="15" x14ac:dyDescent="0.2"/>
  <cols>
    <col min="1" max="1" width="29.83203125" customWidth="1"/>
    <col min="2" max="2" width="48.1640625" customWidth="1"/>
    <col min="3" max="3" width="11.6640625" customWidth="1"/>
    <col min="4" max="7" width="14.83203125" style="1" customWidth="1"/>
    <col min="10" max="12" width="10.1640625" bestFit="1" customWidth="1"/>
  </cols>
  <sheetData>
    <row r="1" spans="1:14" x14ac:dyDescent="0.2">
      <c r="A1" t="s">
        <v>30</v>
      </c>
    </row>
    <row r="2" spans="1:14" x14ac:dyDescent="0.2">
      <c r="A2" t="s">
        <v>13</v>
      </c>
    </row>
    <row r="3" spans="1:14" ht="16.5" customHeight="1" x14ac:dyDescent="0.2">
      <c r="A3" t="s">
        <v>14</v>
      </c>
      <c r="D3" s="38"/>
      <c r="E3" s="38"/>
      <c r="F3" s="38"/>
      <c r="G3" s="38"/>
    </row>
    <row r="4" spans="1:14" ht="70" customHeight="1" x14ac:dyDescent="0.2">
      <c r="A4" s="6" t="s">
        <v>62</v>
      </c>
      <c r="B4" s="6" t="s">
        <v>63</v>
      </c>
      <c r="C4" s="6" t="s">
        <v>0</v>
      </c>
      <c r="D4" s="7" t="s">
        <v>57</v>
      </c>
      <c r="E4" s="7" t="s">
        <v>58</v>
      </c>
      <c r="F4" s="7" t="s">
        <v>59</v>
      </c>
      <c r="G4" s="7" t="s">
        <v>50</v>
      </c>
    </row>
    <row r="5" spans="1:14" ht="17" customHeight="1" x14ac:dyDescent="0.2">
      <c r="A5" s="15" t="s">
        <v>64</v>
      </c>
      <c r="B5" s="15" t="s">
        <v>31</v>
      </c>
      <c r="C5" s="9" t="s">
        <v>10</v>
      </c>
      <c r="D5" s="10">
        <v>70</v>
      </c>
      <c r="E5" s="10">
        <v>70</v>
      </c>
      <c r="F5" s="10">
        <v>70</v>
      </c>
      <c r="G5" s="10">
        <v>70</v>
      </c>
    </row>
    <row r="6" spans="1:14" s="43" customFormat="1" ht="17" customHeight="1" x14ac:dyDescent="0.2">
      <c r="A6" s="45"/>
      <c r="B6" s="45"/>
      <c r="C6" s="46"/>
      <c r="D6" s="47"/>
      <c r="E6" s="47"/>
      <c r="F6" s="47"/>
      <c r="G6" s="47"/>
      <c r="N6" s="48"/>
    </row>
    <row r="7" spans="1:14" ht="17" customHeight="1" x14ac:dyDescent="0.2">
      <c r="A7" s="15" t="s">
        <v>77</v>
      </c>
      <c r="B7" s="15" t="s">
        <v>26</v>
      </c>
      <c r="C7" s="5" t="s">
        <v>4</v>
      </c>
      <c r="D7" s="31">
        <v>22.63</v>
      </c>
      <c r="E7" s="31">
        <f>+$D7</f>
        <v>22.63</v>
      </c>
      <c r="F7" s="31">
        <v>21.63</v>
      </c>
      <c r="G7" s="31">
        <v>21.63</v>
      </c>
    </row>
    <row r="8" spans="1:14" ht="17" customHeight="1" x14ac:dyDescent="0.2">
      <c r="A8" s="15" t="s">
        <v>77</v>
      </c>
      <c r="B8" s="15" t="s">
        <v>18</v>
      </c>
      <c r="C8" s="5" t="s">
        <v>8</v>
      </c>
      <c r="D8" s="31">
        <v>1</v>
      </c>
      <c r="E8" s="31">
        <v>1</v>
      </c>
      <c r="F8" s="31">
        <v>1.5</v>
      </c>
      <c r="G8" s="31">
        <v>0</v>
      </c>
    </row>
    <row r="9" spans="1:14" ht="17" customHeight="1" x14ac:dyDescent="0.2">
      <c r="A9" s="30" t="s">
        <v>77</v>
      </c>
      <c r="B9" s="30" t="s">
        <v>27</v>
      </c>
      <c r="C9" t="s">
        <v>1</v>
      </c>
      <c r="D9" s="19">
        <f>+D7*D8</f>
        <v>22.63</v>
      </c>
      <c r="E9" s="19">
        <f>+E7*E8</f>
        <v>22.63</v>
      </c>
      <c r="F9" s="19">
        <f>+F7*F8</f>
        <v>32.445</v>
      </c>
      <c r="G9" s="19">
        <v>0</v>
      </c>
    </row>
    <row r="10" spans="1:14" ht="17" customHeight="1" x14ac:dyDescent="0.2">
      <c r="A10" s="15" t="s">
        <v>77</v>
      </c>
      <c r="B10" s="15" t="s">
        <v>19</v>
      </c>
      <c r="C10" s="5" t="s">
        <v>5</v>
      </c>
      <c r="D10" s="31">
        <f>+E10</f>
        <v>925</v>
      </c>
      <c r="E10" s="31">
        <v>925</v>
      </c>
      <c r="F10" s="31">
        <f>D10</f>
        <v>925</v>
      </c>
      <c r="G10" s="31">
        <v>925</v>
      </c>
    </row>
    <row r="11" spans="1:14" ht="17" customHeight="1" x14ac:dyDescent="0.2">
      <c r="A11" s="30" t="s">
        <v>77</v>
      </c>
      <c r="B11" s="30" t="s">
        <v>17</v>
      </c>
      <c r="C11" t="s">
        <v>9</v>
      </c>
      <c r="D11" s="19">
        <f>+D8*D5</f>
        <v>70</v>
      </c>
      <c r="E11" s="19">
        <f>+E8*E5</f>
        <v>70</v>
      </c>
      <c r="F11" s="19">
        <f>+F8*F5</f>
        <v>105</v>
      </c>
      <c r="G11" s="19">
        <v>0</v>
      </c>
    </row>
    <row r="12" spans="1:14" ht="17" customHeight="1" x14ac:dyDescent="0.2">
      <c r="A12" s="41" t="s">
        <v>77</v>
      </c>
      <c r="B12" s="41" t="s">
        <v>21</v>
      </c>
      <c r="C12" s="2" t="s">
        <v>7</v>
      </c>
      <c r="D12" s="19">
        <f>D11*D7</f>
        <v>1584.1</v>
      </c>
      <c r="E12" s="19">
        <f>E11*E7</f>
        <v>1584.1</v>
      </c>
      <c r="F12" s="19">
        <f>F11*F7</f>
        <v>2271.15</v>
      </c>
      <c r="G12" s="19">
        <v>0</v>
      </c>
    </row>
    <row r="13" spans="1:14" ht="17" customHeight="1" x14ac:dyDescent="0.25">
      <c r="A13" s="4"/>
      <c r="B13" s="4"/>
      <c r="D13" s="19"/>
      <c r="E13" s="19"/>
      <c r="F13" s="19"/>
      <c r="G13" s="19"/>
    </row>
    <row r="14" spans="1:14" ht="17" customHeight="1" x14ac:dyDescent="0.2">
      <c r="A14" s="15" t="s">
        <v>78</v>
      </c>
      <c r="B14" s="15" t="s">
        <v>74</v>
      </c>
      <c r="C14" s="5" t="s">
        <v>1</v>
      </c>
      <c r="D14" s="31">
        <v>11</v>
      </c>
      <c r="E14" s="31">
        <v>11</v>
      </c>
      <c r="F14" s="31">
        <v>10</v>
      </c>
      <c r="G14" s="31">
        <v>10</v>
      </c>
    </row>
    <row r="15" spans="1:14" ht="17" customHeight="1" x14ac:dyDescent="0.2">
      <c r="A15" s="15" t="s">
        <v>78</v>
      </c>
      <c r="B15" s="15" t="s">
        <v>65</v>
      </c>
      <c r="C15" s="5" t="s">
        <v>1</v>
      </c>
      <c r="D15" s="31">
        <v>11</v>
      </c>
      <c r="E15" s="31">
        <v>11</v>
      </c>
      <c r="F15" s="31">
        <v>10</v>
      </c>
      <c r="G15" s="31">
        <v>10</v>
      </c>
    </row>
    <row r="16" spans="1:14" ht="17" customHeight="1" x14ac:dyDescent="0.2">
      <c r="A16" s="30" t="s">
        <v>78</v>
      </c>
      <c r="B16" s="30" t="s">
        <v>66</v>
      </c>
      <c r="C16" t="s">
        <v>8</v>
      </c>
      <c r="D16" s="19">
        <f t="shared" ref="D16:F17" si="0">D14/D$7</f>
        <v>0.48608042421564296</v>
      </c>
      <c r="E16" s="19">
        <f t="shared" si="0"/>
        <v>0.48608042421564296</v>
      </c>
      <c r="F16" s="19">
        <f t="shared" si="0"/>
        <v>0.46232085067036527</v>
      </c>
      <c r="G16" s="19">
        <f>G14/G$7</f>
        <v>0.46232085067036527</v>
      </c>
    </row>
    <row r="17" spans="1:7" ht="17" customHeight="1" x14ac:dyDescent="0.2">
      <c r="A17" s="30" t="s">
        <v>78</v>
      </c>
      <c r="B17" s="30" t="s">
        <v>67</v>
      </c>
      <c r="C17" t="s">
        <v>8</v>
      </c>
      <c r="D17" s="19">
        <f t="shared" si="0"/>
        <v>0.48608042421564296</v>
      </c>
      <c r="E17" s="19">
        <f t="shared" si="0"/>
        <v>0.48608042421564296</v>
      </c>
      <c r="F17" s="19">
        <f t="shared" si="0"/>
        <v>0.46232085067036527</v>
      </c>
      <c r="G17" s="19">
        <f t="shared" ref="G17" si="1">G15/G$7</f>
        <v>0.46232085067036527</v>
      </c>
    </row>
    <row r="18" spans="1:7" ht="17" customHeight="1" x14ac:dyDescent="0.2">
      <c r="A18" s="30" t="s">
        <v>78</v>
      </c>
      <c r="B18" s="30" t="s">
        <v>68</v>
      </c>
      <c r="C18" t="s">
        <v>9</v>
      </c>
      <c r="D18" s="19">
        <f>(D16+D17)*D5</f>
        <v>68.051259390190012</v>
      </c>
      <c r="E18" s="19">
        <f>(E16+E17)*E5</f>
        <v>68.051259390190012</v>
      </c>
      <c r="F18" s="19">
        <f>(F16+F17)*F5</f>
        <v>64.724919093851142</v>
      </c>
      <c r="G18" s="19">
        <f>(G16+G17)*G5</f>
        <v>64.724919093851142</v>
      </c>
    </row>
    <row r="19" spans="1:7" ht="17" customHeight="1" x14ac:dyDescent="0.2">
      <c r="A19" s="30" t="s">
        <v>78</v>
      </c>
      <c r="B19" s="30" t="s">
        <v>22</v>
      </c>
      <c r="C19" t="s">
        <v>7</v>
      </c>
      <c r="D19" s="19">
        <f t="shared" ref="D19:F19" si="2">D18*D7</f>
        <v>1540</v>
      </c>
      <c r="E19" s="19">
        <f t="shared" si="2"/>
        <v>1540</v>
      </c>
      <c r="F19" s="19">
        <f t="shared" si="2"/>
        <v>1400.0000000000002</v>
      </c>
      <c r="G19" s="19">
        <f t="shared" ref="G19" si="3">G18*G7</f>
        <v>1400.0000000000002</v>
      </c>
    </row>
    <row r="20" spans="1:7" ht="17" customHeight="1" x14ac:dyDescent="0.2">
      <c r="A20" s="20"/>
      <c r="B20" s="20"/>
      <c r="D20" s="19"/>
      <c r="E20" s="19"/>
      <c r="F20" s="19"/>
      <c r="G20" s="19"/>
    </row>
    <row r="21" spans="1:7" s="2" customFormat="1" ht="17" customHeight="1" x14ac:dyDescent="0.2">
      <c r="A21" s="2" t="s">
        <v>76</v>
      </c>
      <c r="B21" s="2" t="s">
        <v>80</v>
      </c>
      <c r="C21" s="2" t="s">
        <v>7</v>
      </c>
      <c r="D21" s="39">
        <f>D12+D19</f>
        <v>3124.1</v>
      </c>
      <c r="E21" s="39">
        <f>E12+E19</f>
        <v>3124.1</v>
      </c>
      <c r="F21" s="39">
        <f>F12+F19</f>
        <v>3671.1500000000005</v>
      </c>
      <c r="G21" s="39" t="s">
        <v>98</v>
      </c>
    </row>
    <row r="22" spans="1:7" ht="17" customHeight="1" x14ac:dyDescent="0.2">
      <c r="A22" s="2"/>
      <c r="B22" s="2"/>
      <c r="D22" s="19"/>
      <c r="E22" s="19"/>
      <c r="F22" s="19"/>
      <c r="G22" s="19"/>
    </row>
    <row r="23" spans="1:7" ht="17" customHeight="1" x14ac:dyDescent="0.2">
      <c r="A23" s="15" t="s">
        <v>75</v>
      </c>
      <c r="B23" s="15" t="s">
        <v>44</v>
      </c>
      <c r="C23" s="5" t="s">
        <v>8</v>
      </c>
      <c r="D23" s="31">
        <v>0</v>
      </c>
      <c r="E23" s="31">
        <v>0</v>
      </c>
      <c r="F23" s="31">
        <v>0</v>
      </c>
      <c r="G23" s="31">
        <v>1</v>
      </c>
    </row>
    <row r="24" spans="1:7" ht="17" customHeight="1" x14ac:dyDescent="0.2">
      <c r="A24" s="15" t="s">
        <v>75</v>
      </c>
      <c r="B24" s="15" t="s">
        <v>45</v>
      </c>
      <c r="C24" s="5" t="s">
        <v>8</v>
      </c>
      <c r="D24" s="31">
        <v>0</v>
      </c>
      <c r="E24" s="31">
        <v>0</v>
      </c>
      <c r="F24" s="31">
        <v>0</v>
      </c>
      <c r="G24" s="31">
        <v>1.5</v>
      </c>
    </row>
    <row r="25" spans="1:7" ht="17" customHeight="1" x14ac:dyDescent="0.2">
      <c r="A25" s="30" t="s">
        <v>75</v>
      </c>
      <c r="B25" s="30" t="s">
        <v>47</v>
      </c>
      <c r="C25" t="s">
        <v>1</v>
      </c>
      <c r="D25" s="19">
        <v>0</v>
      </c>
      <c r="E25" s="19">
        <v>0</v>
      </c>
      <c r="F25" s="19">
        <v>0</v>
      </c>
      <c r="G25" s="19">
        <f>+G7*G23</f>
        <v>21.63</v>
      </c>
    </row>
    <row r="26" spans="1:7" ht="17" customHeight="1" x14ac:dyDescent="0.2">
      <c r="A26" s="30" t="s">
        <v>75</v>
      </c>
      <c r="B26" s="30" t="s">
        <v>46</v>
      </c>
      <c r="C26" t="s">
        <v>1</v>
      </c>
      <c r="D26" s="19">
        <v>0</v>
      </c>
      <c r="E26" s="19">
        <v>0</v>
      </c>
      <c r="F26" s="19">
        <v>0</v>
      </c>
      <c r="G26" s="19">
        <f>+G7*G24</f>
        <v>32.445</v>
      </c>
    </row>
    <row r="27" spans="1:7" s="5" customFormat="1" ht="17" customHeight="1" x14ac:dyDescent="0.2">
      <c r="A27" s="15" t="s">
        <v>75</v>
      </c>
      <c r="B27" s="15" t="s">
        <v>51</v>
      </c>
      <c r="C27" s="5" t="s">
        <v>2</v>
      </c>
      <c r="D27" s="31">
        <v>0</v>
      </c>
      <c r="E27" s="31">
        <v>0</v>
      </c>
      <c r="F27" s="31">
        <v>0</v>
      </c>
      <c r="G27" s="31">
        <v>0.7</v>
      </c>
    </row>
    <row r="28" spans="1:7" s="5" customFormat="1" ht="17" customHeight="1" x14ac:dyDescent="0.2">
      <c r="A28" s="15" t="s">
        <v>75</v>
      </c>
      <c r="B28" s="15" t="s">
        <v>52</v>
      </c>
      <c r="C28" s="5" t="s">
        <v>2</v>
      </c>
      <c r="D28" s="31">
        <v>0</v>
      </c>
      <c r="E28" s="31">
        <v>0</v>
      </c>
      <c r="F28" s="31">
        <v>0</v>
      </c>
      <c r="G28" s="31">
        <v>0.3</v>
      </c>
    </row>
    <row r="29" spans="1:7" ht="17" customHeight="1" x14ac:dyDescent="0.2">
      <c r="A29" s="30" t="s">
        <v>75</v>
      </c>
      <c r="B29" s="30" t="s">
        <v>49</v>
      </c>
      <c r="C29" t="s">
        <v>9</v>
      </c>
      <c r="D29" s="19">
        <v>0</v>
      </c>
      <c r="E29" s="19">
        <v>0</v>
      </c>
      <c r="F29" s="19">
        <v>0</v>
      </c>
      <c r="G29" s="19">
        <f>+G23*($G$5*G27)</f>
        <v>49</v>
      </c>
    </row>
    <row r="30" spans="1:7" ht="17" customHeight="1" x14ac:dyDescent="0.2">
      <c r="A30" s="30" t="s">
        <v>75</v>
      </c>
      <c r="B30" s="30" t="s">
        <v>48</v>
      </c>
      <c r="C30" t="s">
        <v>9</v>
      </c>
      <c r="D30" s="19">
        <v>0</v>
      </c>
      <c r="E30" s="19">
        <v>0</v>
      </c>
      <c r="F30" s="19">
        <v>0</v>
      </c>
      <c r="G30" s="19">
        <f>+G24*($G$5*G28)</f>
        <v>31.5</v>
      </c>
    </row>
    <row r="31" spans="1:7" ht="17" customHeight="1" x14ac:dyDescent="0.2">
      <c r="A31" s="30" t="s">
        <v>75</v>
      </c>
      <c r="B31" s="30" t="s">
        <v>53</v>
      </c>
      <c r="C31" t="s">
        <v>7</v>
      </c>
      <c r="D31" s="19">
        <v>0</v>
      </c>
      <c r="E31" s="19">
        <v>0</v>
      </c>
      <c r="F31" s="19">
        <v>0</v>
      </c>
      <c r="G31" s="19">
        <f>$G$7*G29</f>
        <v>1059.8699999999999</v>
      </c>
    </row>
    <row r="32" spans="1:7" ht="17" customHeight="1" x14ac:dyDescent="0.2">
      <c r="A32" s="30" t="s">
        <v>75</v>
      </c>
      <c r="B32" s="30" t="s">
        <v>54</v>
      </c>
      <c r="C32" t="s">
        <v>7</v>
      </c>
      <c r="D32" s="19">
        <v>0</v>
      </c>
      <c r="E32" s="19">
        <v>0</v>
      </c>
      <c r="F32" s="19">
        <v>0</v>
      </c>
      <c r="G32" s="19">
        <f>$G$7*G30</f>
        <v>681.34499999999991</v>
      </c>
    </row>
    <row r="33" spans="1:7" ht="17" customHeight="1" x14ac:dyDescent="0.2">
      <c r="A33" s="41" t="s">
        <v>75</v>
      </c>
      <c r="B33" s="41" t="s">
        <v>79</v>
      </c>
      <c r="C33" s="2" t="s">
        <v>7</v>
      </c>
      <c r="D33" s="39">
        <v>0</v>
      </c>
      <c r="E33" s="39">
        <v>0</v>
      </c>
      <c r="F33" s="39">
        <v>0</v>
      </c>
      <c r="G33" s="39">
        <f>+SUM(G31:G32)</f>
        <v>1741.2149999999997</v>
      </c>
    </row>
    <row r="34" spans="1:7" ht="17" customHeight="1" x14ac:dyDescent="0.2">
      <c r="D34" s="19"/>
      <c r="E34" s="19"/>
      <c r="F34" s="19"/>
      <c r="G34" s="19"/>
    </row>
    <row r="35" spans="1:7" ht="17" customHeight="1" x14ac:dyDescent="0.2">
      <c r="A35" s="30" t="s">
        <v>81</v>
      </c>
      <c r="B35" s="30" t="s">
        <v>69</v>
      </c>
      <c r="C35" t="s">
        <v>1</v>
      </c>
      <c r="D35" s="19">
        <v>0</v>
      </c>
      <c r="E35" s="19">
        <v>0</v>
      </c>
      <c r="F35" s="19">
        <v>0</v>
      </c>
      <c r="G35" s="19">
        <f>+F14*2</f>
        <v>20</v>
      </c>
    </row>
    <row r="36" spans="1:7" ht="17" customHeight="1" x14ac:dyDescent="0.2">
      <c r="A36" s="30" t="s">
        <v>81</v>
      </c>
      <c r="B36" s="30" t="s">
        <v>70</v>
      </c>
      <c r="C36" t="s">
        <v>1</v>
      </c>
      <c r="D36" s="19">
        <v>0</v>
      </c>
      <c r="E36" s="19">
        <v>0</v>
      </c>
      <c r="F36" s="19">
        <v>0</v>
      </c>
      <c r="G36" s="19">
        <f t="shared" ref="G36:G40" si="4">+F15*2</f>
        <v>20</v>
      </c>
    </row>
    <row r="37" spans="1:7" ht="17" customHeight="1" x14ac:dyDescent="0.2">
      <c r="A37" s="30" t="s">
        <v>81</v>
      </c>
      <c r="B37" s="30" t="s">
        <v>71</v>
      </c>
      <c r="C37" t="s">
        <v>8</v>
      </c>
      <c r="D37" s="19">
        <v>0</v>
      </c>
      <c r="E37" s="19">
        <v>0</v>
      </c>
      <c r="F37" s="19">
        <v>0</v>
      </c>
      <c r="G37" s="19">
        <f t="shared" si="4"/>
        <v>0.92464170134073054</v>
      </c>
    </row>
    <row r="38" spans="1:7" ht="17" customHeight="1" x14ac:dyDescent="0.2">
      <c r="A38" s="30" t="s">
        <v>81</v>
      </c>
      <c r="B38" s="30" t="s">
        <v>72</v>
      </c>
      <c r="C38" t="s">
        <v>8</v>
      </c>
      <c r="D38" s="19">
        <v>0</v>
      </c>
      <c r="E38" s="19">
        <v>0</v>
      </c>
      <c r="F38" s="19">
        <v>0</v>
      </c>
      <c r="G38" s="19">
        <f t="shared" si="4"/>
        <v>0.92464170134073054</v>
      </c>
    </row>
    <row r="39" spans="1:7" ht="17" customHeight="1" x14ac:dyDescent="0.2">
      <c r="A39" s="30" t="s">
        <v>81</v>
      </c>
      <c r="B39" s="30" t="s">
        <v>73</v>
      </c>
      <c r="C39" t="s">
        <v>9</v>
      </c>
      <c r="D39" s="19">
        <v>0</v>
      </c>
      <c r="E39" s="19">
        <v>0</v>
      </c>
      <c r="F39" s="19">
        <v>0</v>
      </c>
      <c r="G39" s="19">
        <f t="shared" si="4"/>
        <v>129.44983818770228</v>
      </c>
    </row>
    <row r="40" spans="1:7" s="2" customFormat="1" ht="17" customHeight="1" x14ac:dyDescent="0.2">
      <c r="A40" s="41" t="s">
        <v>81</v>
      </c>
      <c r="B40" s="41" t="s">
        <v>55</v>
      </c>
      <c r="C40" s="2" t="s">
        <v>7</v>
      </c>
      <c r="D40" s="39">
        <v>0</v>
      </c>
      <c r="E40" s="39">
        <v>0</v>
      </c>
      <c r="F40" s="39">
        <v>0</v>
      </c>
      <c r="G40" s="39">
        <f t="shared" si="4"/>
        <v>2800.0000000000005</v>
      </c>
    </row>
    <row r="41" spans="1:7" ht="17" customHeight="1" x14ac:dyDescent="0.2">
      <c r="A41" s="20"/>
      <c r="B41" s="20"/>
      <c r="D41" s="19"/>
      <c r="E41" s="19"/>
      <c r="F41" s="19"/>
      <c r="G41" s="19"/>
    </row>
    <row r="42" spans="1:7" ht="17" customHeight="1" x14ac:dyDescent="0.2">
      <c r="A42" s="2" t="s">
        <v>82</v>
      </c>
      <c r="B42" s="2" t="s">
        <v>83</v>
      </c>
      <c r="C42" s="2" t="s">
        <v>7</v>
      </c>
      <c r="D42" s="39">
        <v>0</v>
      </c>
      <c r="E42" s="39">
        <v>0</v>
      </c>
      <c r="F42" s="39">
        <v>0</v>
      </c>
      <c r="G42" s="39">
        <f>+G33+G40</f>
        <v>4541.2150000000001</v>
      </c>
    </row>
    <row r="43" spans="1:7" s="43" customFormat="1" ht="17" customHeight="1" x14ac:dyDescent="0.2">
      <c r="D43" s="49"/>
      <c r="E43" s="49"/>
      <c r="F43" s="49"/>
      <c r="G43" s="49"/>
    </row>
    <row r="44" spans="1:7" ht="16" x14ac:dyDescent="0.2">
      <c r="A44" s="33" t="s">
        <v>84</v>
      </c>
      <c r="B44" s="33" t="s">
        <v>32</v>
      </c>
      <c r="C44" s="17" t="s">
        <v>2</v>
      </c>
      <c r="D44" s="32">
        <v>0</v>
      </c>
      <c r="E44" s="32">
        <v>0</v>
      </c>
      <c r="F44" s="32">
        <v>0.2</v>
      </c>
      <c r="G44" s="32">
        <v>0.15</v>
      </c>
    </row>
    <row r="45" spans="1:7" ht="16" x14ac:dyDescent="0.2">
      <c r="A45" s="42" t="s">
        <v>84</v>
      </c>
      <c r="B45" s="42" t="s">
        <v>97</v>
      </c>
      <c r="C45" s="11" t="s">
        <v>3</v>
      </c>
      <c r="D45" s="8">
        <f>D5*(1-D44)</f>
        <v>70</v>
      </c>
      <c r="E45" s="8">
        <f>E5*(1-E44)</f>
        <v>70</v>
      </c>
      <c r="F45" s="8">
        <f>F5*(1-F44)</f>
        <v>56</v>
      </c>
      <c r="G45" s="8">
        <f>G5*(1-G44)</f>
        <v>59.5</v>
      </c>
    </row>
    <row r="46" spans="1:7" ht="17" customHeight="1" x14ac:dyDescent="0.2">
      <c r="A46" s="15" t="s">
        <v>85</v>
      </c>
      <c r="B46" s="15" t="s">
        <v>35</v>
      </c>
      <c r="C46" s="15" t="s">
        <v>2</v>
      </c>
      <c r="D46" s="31">
        <v>0.5</v>
      </c>
      <c r="E46" s="31">
        <v>0.9</v>
      </c>
      <c r="F46" s="31">
        <v>0.9</v>
      </c>
      <c r="G46" s="31">
        <v>0.8</v>
      </c>
    </row>
    <row r="47" spans="1:7" ht="17" customHeight="1" x14ac:dyDescent="0.2">
      <c r="A47" s="30" t="s">
        <v>85</v>
      </c>
      <c r="B47" s="30" t="s">
        <v>34</v>
      </c>
      <c r="C47" s="30" t="s">
        <v>3</v>
      </c>
      <c r="D47" s="19">
        <f>D45*D46</f>
        <v>35</v>
      </c>
      <c r="E47" s="19">
        <f>E45*E46</f>
        <v>63</v>
      </c>
      <c r="F47" s="19">
        <f>F45*F46</f>
        <v>50.4</v>
      </c>
      <c r="G47" s="19">
        <f>G45*G46</f>
        <v>47.6</v>
      </c>
    </row>
    <row r="48" spans="1:7" ht="17" customHeight="1" x14ac:dyDescent="0.2">
      <c r="A48" s="15" t="s">
        <v>85</v>
      </c>
      <c r="B48" s="15" t="s">
        <v>15</v>
      </c>
      <c r="C48" s="5" t="s">
        <v>11</v>
      </c>
      <c r="D48" s="31">
        <v>40</v>
      </c>
      <c r="E48" s="31">
        <v>40</v>
      </c>
      <c r="F48" s="31">
        <v>40</v>
      </c>
      <c r="G48" s="31">
        <v>40</v>
      </c>
    </row>
    <row r="49" spans="1:12" ht="17" customHeight="1" x14ac:dyDescent="0.2">
      <c r="A49" s="30" t="s">
        <v>85</v>
      </c>
      <c r="B49" s="30" t="s">
        <v>36</v>
      </c>
      <c r="C49" t="s">
        <v>6</v>
      </c>
      <c r="D49" s="21">
        <f>(D10/D48)*D46</f>
        <v>11.5625</v>
      </c>
      <c r="E49" s="21">
        <f>(E10/E48)*E46</f>
        <v>20.8125</v>
      </c>
      <c r="F49" s="21">
        <f>(F10/F48)*F46</f>
        <v>20.8125</v>
      </c>
      <c r="G49" s="21">
        <f>(G10/G48)*G46</f>
        <v>18.5</v>
      </c>
    </row>
    <row r="50" spans="1:12" x14ac:dyDescent="0.2">
      <c r="A50" s="30" t="s">
        <v>86</v>
      </c>
      <c r="B50" s="30" t="s">
        <v>23</v>
      </c>
      <c r="C50" t="s">
        <v>33</v>
      </c>
      <c r="D50" s="21">
        <f>(D10/D48)*D47</f>
        <v>809.375</v>
      </c>
      <c r="E50" s="21">
        <f>(E10/E48)*E47</f>
        <v>1456.875</v>
      </c>
      <c r="F50" s="21">
        <f>(F10/F48)*F47</f>
        <v>1165.5</v>
      </c>
      <c r="G50" s="21">
        <f>(G10/G48)*G47</f>
        <v>1100.75</v>
      </c>
    </row>
    <row r="51" spans="1:12" x14ac:dyDescent="0.2">
      <c r="A51" s="20"/>
      <c r="B51" s="20"/>
      <c r="D51" s="19"/>
      <c r="E51" s="19"/>
      <c r="F51" s="19"/>
      <c r="G51" s="19"/>
    </row>
    <row r="52" spans="1:12" ht="17" customHeight="1" x14ac:dyDescent="0.2">
      <c r="A52" s="33" t="s">
        <v>28</v>
      </c>
      <c r="B52" s="33" t="s">
        <v>24</v>
      </c>
      <c r="C52" s="17" t="s">
        <v>1</v>
      </c>
      <c r="D52" s="31">
        <v>110</v>
      </c>
      <c r="E52" s="31">
        <v>110</v>
      </c>
      <c r="F52" s="31">
        <v>110</v>
      </c>
      <c r="G52" s="31">
        <v>110</v>
      </c>
    </row>
    <row r="53" spans="1:12" ht="17" customHeight="1" x14ac:dyDescent="0.2">
      <c r="A53" s="33" t="s">
        <v>28</v>
      </c>
      <c r="B53" s="33" t="s">
        <v>25</v>
      </c>
      <c r="C53" s="17" t="s">
        <v>16</v>
      </c>
      <c r="D53" s="31">
        <v>8</v>
      </c>
      <c r="E53" s="31">
        <v>8</v>
      </c>
      <c r="F53" s="31">
        <v>8</v>
      </c>
      <c r="G53" s="31">
        <v>8</v>
      </c>
    </row>
    <row r="54" spans="1:12" ht="17" customHeight="1" x14ac:dyDescent="0.2">
      <c r="A54" s="42" t="s">
        <v>28</v>
      </c>
      <c r="B54" s="42" t="s">
        <v>40</v>
      </c>
      <c r="C54" s="11" t="s">
        <v>39</v>
      </c>
      <c r="D54" s="19">
        <f>+D52*D45</f>
        <v>7700</v>
      </c>
      <c r="E54" s="19">
        <f>+E52*E45</f>
        <v>7700</v>
      </c>
      <c r="F54" s="19">
        <f>+F52*F45</f>
        <v>6160</v>
      </c>
      <c r="G54" s="19">
        <f>+G52*G45</f>
        <v>6545</v>
      </c>
    </row>
    <row r="55" spans="1:12" ht="17" customHeight="1" x14ac:dyDescent="0.2">
      <c r="A55" s="42" t="s">
        <v>28</v>
      </c>
      <c r="B55" s="42" t="s">
        <v>41</v>
      </c>
      <c r="C55" s="11" t="s">
        <v>7</v>
      </c>
      <c r="D55" s="19">
        <f>+D53*D50</f>
        <v>6475</v>
      </c>
      <c r="E55" s="19">
        <f>+E53*E50</f>
        <v>11655</v>
      </c>
      <c r="F55" s="19">
        <f>+F53*F50</f>
        <v>9324</v>
      </c>
      <c r="G55" s="19">
        <f>+G53*G50</f>
        <v>8806</v>
      </c>
    </row>
    <row r="56" spans="1:12" s="53" customFormat="1" ht="17" customHeight="1" x14ac:dyDescent="0.2">
      <c r="A56" s="50" t="s">
        <v>28</v>
      </c>
      <c r="B56" s="50" t="s">
        <v>42</v>
      </c>
      <c r="C56" s="51" t="s">
        <v>7</v>
      </c>
      <c r="D56" s="52">
        <f>+SUM(D54:D55)</f>
        <v>14175</v>
      </c>
      <c r="E56" s="52">
        <f t="shared" ref="E56:F56" si="5">+SUM(E54:E55)</f>
        <v>19355</v>
      </c>
      <c r="F56" s="52">
        <f t="shared" si="5"/>
        <v>15484</v>
      </c>
      <c r="G56" s="52">
        <f t="shared" ref="G56" si="6">+SUM(G54:G55)</f>
        <v>15351</v>
      </c>
    </row>
    <row r="57" spans="1:12" s="43" customFormat="1" ht="17" customHeight="1" x14ac:dyDescent="0.2">
      <c r="A57" s="46"/>
      <c r="B57" s="46"/>
      <c r="C57" s="46"/>
      <c r="D57" s="44"/>
      <c r="E57" s="44"/>
      <c r="F57" s="44"/>
      <c r="G57" s="44"/>
    </row>
    <row r="58" spans="1:12" ht="17" customHeight="1" x14ac:dyDescent="0.2">
      <c r="A58" s="15" t="s">
        <v>87</v>
      </c>
      <c r="B58" s="15" t="s">
        <v>88</v>
      </c>
      <c r="C58" s="5" t="s">
        <v>7</v>
      </c>
      <c r="D58" s="10">
        <f>+$E$58</f>
        <v>6726</v>
      </c>
      <c r="E58" s="10">
        <v>6726</v>
      </c>
      <c r="F58" s="10">
        <f t="shared" ref="F58" si="7">+$E$58</f>
        <v>6726</v>
      </c>
      <c r="G58" s="10">
        <v>6726</v>
      </c>
      <c r="L58" s="3"/>
    </row>
    <row r="59" spans="1:12" s="2" customFormat="1" ht="17" customHeight="1" x14ac:dyDescent="0.2">
      <c r="A59" s="29" t="s">
        <v>91</v>
      </c>
      <c r="B59" s="29" t="s">
        <v>89</v>
      </c>
      <c r="C59" s="2" t="s">
        <v>7</v>
      </c>
      <c r="D59" s="34">
        <f>D21+D56+D58</f>
        <v>24025.1</v>
      </c>
      <c r="E59" s="34">
        <f>E21+E56+E58</f>
        <v>29205.1</v>
      </c>
      <c r="F59" s="34">
        <f>F21+F56+F58</f>
        <v>25881.15</v>
      </c>
      <c r="G59" s="34">
        <f>G42+G56+G58</f>
        <v>26618.215</v>
      </c>
      <c r="L59" s="40"/>
    </row>
    <row r="60" spans="1:12" s="2" customFormat="1" ht="17" customHeight="1" x14ac:dyDescent="0.2"/>
    <row r="61" spans="1:12" ht="17" customHeight="1" x14ac:dyDescent="0.2">
      <c r="A61" s="33" t="s">
        <v>90</v>
      </c>
      <c r="B61" s="33" t="s">
        <v>20</v>
      </c>
      <c r="C61" s="33" t="s">
        <v>12</v>
      </c>
      <c r="D61" s="35">
        <v>25</v>
      </c>
      <c r="E61" s="35">
        <f>+$D61</f>
        <v>25</v>
      </c>
      <c r="F61" s="35">
        <f t="shared" ref="F61" si="8">+$D61</f>
        <v>25</v>
      </c>
      <c r="G61" s="35">
        <v>25</v>
      </c>
    </row>
    <row r="62" spans="1:12" ht="17" customHeight="1" x14ac:dyDescent="0.2">
      <c r="A62" s="30" t="s">
        <v>90</v>
      </c>
      <c r="B62" s="30" t="s">
        <v>29</v>
      </c>
      <c r="C62" s="30" t="s">
        <v>33</v>
      </c>
      <c r="D62" s="36">
        <f>+D50</f>
        <v>809.375</v>
      </c>
      <c r="E62" s="36">
        <f>+E50</f>
        <v>1456.875</v>
      </c>
      <c r="F62" s="36">
        <f>+F50</f>
        <v>1165.5</v>
      </c>
      <c r="G62" s="36">
        <f>+G50</f>
        <v>1100.75</v>
      </c>
    </row>
    <row r="63" spans="1:12" ht="17" customHeight="1" x14ac:dyDescent="0.2">
      <c r="A63" s="14"/>
      <c r="B63" s="14"/>
      <c r="C63" s="30"/>
      <c r="D63" s="36"/>
      <c r="E63" s="36"/>
      <c r="F63" s="36"/>
      <c r="G63" s="36"/>
    </row>
    <row r="64" spans="1:12" s="56" customFormat="1" ht="17" customHeight="1" x14ac:dyDescent="0.2">
      <c r="A64" s="2" t="s">
        <v>92</v>
      </c>
      <c r="B64" s="2" t="s">
        <v>94</v>
      </c>
      <c r="C64" s="29" t="s">
        <v>7</v>
      </c>
      <c r="D64" s="37">
        <f t="shared" ref="D64:G64" si="9">+D61*D62</f>
        <v>20234.375</v>
      </c>
      <c r="E64" s="37">
        <f t="shared" si="9"/>
        <v>36421.875</v>
      </c>
      <c r="F64" s="37">
        <f t="shared" si="9"/>
        <v>29137.5</v>
      </c>
      <c r="G64" s="37">
        <f t="shared" si="9"/>
        <v>27518.75</v>
      </c>
    </row>
    <row r="65" spans="1:7" s="56" customFormat="1" ht="17" customHeight="1" x14ac:dyDescent="0.2">
      <c r="A65" s="2" t="s">
        <v>91</v>
      </c>
      <c r="B65" s="2" t="s">
        <v>95</v>
      </c>
      <c r="C65" s="2" t="s">
        <v>7</v>
      </c>
      <c r="D65" s="37">
        <f>D59</f>
        <v>24025.1</v>
      </c>
      <c r="E65" s="37">
        <f>E59</f>
        <v>29205.1</v>
      </c>
      <c r="F65" s="37">
        <f>F59</f>
        <v>25881.15</v>
      </c>
      <c r="G65" s="37">
        <f>G59</f>
        <v>26618.215</v>
      </c>
    </row>
    <row r="66" spans="1:7" s="56" customFormat="1" ht="17" customHeight="1" x14ac:dyDescent="0.2">
      <c r="A66" s="54" t="s">
        <v>93</v>
      </c>
      <c r="B66" s="54" t="s">
        <v>96</v>
      </c>
      <c r="C66" s="54" t="s">
        <v>7</v>
      </c>
      <c r="D66" s="55">
        <f t="shared" ref="D66:G66" si="10">D64-D65</f>
        <v>-3790.7249999999985</v>
      </c>
      <c r="E66" s="55">
        <f t="shared" si="10"/>
        <v>7216.7750000000015</v>
      </c>
      <c r="F66" s="55">
        <f t="shared" si="10"/>
        <v>3256.3499999999985</v>
      </c>
      <c r="G66" s="55">
        <f t="shared" si="10"/>
        <v>900.53499999999985</v>
      </c>
    </row>
    <row r="67" spans="1:7" ht="17" customHeight="1" x14ac:dyDescent="0.2">
      <c r="A67" s="16"/>
      <c r="B67" s="16"/>
      <c r="C67" s="16"/>
    </row>
    <row r="68" spans="1:7" ht="17" customHeight="1" x14ac:dyDescent="0.2"/>
    <row r="69" spans="1:7" ht="17" customHeight="1" x14ac:dyDescent="0.2">
      <c r="A69" s="5"/>
      <c r="B69" s="5"/>
      <c r="C69" s="5"/>
      <c r="D69" s="22"/>
      <c r="E69" s="22"/>
      <c r="F69" s="22"/>
      <c r="G69" s="22"/>
    </row>
    <row r="70" spans="1:7" ht="17" customHeight="1" x14ac:dyDescent="0.2">
      <c r="A70" s="5"/>
      <c r="B70" s="5"/>
      <c r="C70" s="5"/>
      <c r="D70" s="22"/>
      <c r="E70" s="22"/>
      <c r="F70" s="22"/>
      <c r="G70" s="22"/>
    </row>
    <row r="71" spans="1:7" ht="17" customHeight="1" x14ac:dyDescent="0.2">
      <c r="A71" s="5"/>
      <c r="B71" s="5"/>
      <c r="C71" s="5"/>
      <c r="D71" s="22"/>
      <c r="E71" s="22"/>
      <c r="F71" s="22"/>
      <c r="G71" s="22"/>
    </row>
    <row r="72" spans="1:7" ht="17" customHeight="1" x14ac:dyDescent="0.2">
      <c r="A72" s="2"/>
      <c r="B72" s="2"/>
      <c r="C72" s="2"/>
      <c r="D72" s="24"/>
      <c r="E72" s="24"/>
      <c r="F72" s="24"/>
      <c r="G72" s="24"/>
    </row>
    <row r="73" spans="1:7" ht="17" customHeight="1" x14ac:dyDescent="0.2">
      <c r="A73" s="2"/>
      <c r="B73" s="2"/>
      <c r="C73" s="2"/>
      <c r="D73" s="24"/>
      <c r="E73" s="24"/>
      <c r="F73" s="24"/>
      <c r="G73" s="24"/>
    </row>
    <row r="74" spans="1:7" ht="17" customHeight="1" x14ac:dyDescent="0.2">
      <c r="A74" s="23"/>
      <c r="B74" s="23"/>
      <c r="C74" s="23"/>
    </row>
    <row r="75" spans="1:7" ht="17" customHeight="1" x14ac:dyDescent="0.2">
      <c r="A75" s="5"/>
      <c r="B75" s="5"/>
      <c r="C75" s="5"/>
      <c r="D75" s="13"/>
      <c r="E75" s="13"/>
      <c r="F75" s="13"/>
      <c r="G75" s="13"/>
    </row>
    <row r="76" spans="1:7" ht="17" customHeight="1" x14ac:dyDescent="0.2">
      <c r="A76" s="5"/>
      <c r="B76" s="5"/>
      <c r="C76" s="5"/>
      <c r="D76" s="13"/>
      <c r="E76" s="13"/>
      <c r="F76" s="13"/>
      <c r="G76" s="13"/>
    </row>
    <row r="77" spans="1:7" ht="17" customHeight="1" x14ac:dyDescent="0.2">
      <c r="A77" s="5"/>
      <c r="B77" s="5"/>
      <c r="C77" s="5"/>
      <c r="D77" s="13"/>
      <c r="E77" s="13"/>
      <c r="F77" s="13"/>
      <c r="G77" s="13"/>
    </row>
    <row r="78" spans="1:7" ht="17" customHeight="1" x14ac:dyDescent="0.2"/>
    <row r="79" spans="1:7" ht="17" customHeight="1" x14ac:dyDescent="0.2"/>
    <row r="80" spans="1:7" ht="17" customHeight="1" x14ac:dyDescent="0.2"/>
    <row r="81" spans="1:7" ht="17" customHeight="1" x14ac:dyDescent="0.2"/>
    <row r="82" spans="1:7" ht="41" customHeight="1" x14ac:dyDescent="0.2">
      <c r="A82" s="25"/>
      <c r="B82" s="25"/>
      <c r="C82" s="2"/>
      <c r="D82" s="26"/>
      <c r="E82" s="26"/>
      <c r="F82" s="26"/>
      <c r="G82" s="26"/>
    </row>
    <row r="83" spans="1:7" ht="52" customHeight="1" x14ac:dyDescent="0.2">
      <c r="A83" s="27"/>
      <c r="B83" s="27"/>
      <c r="C83" s="27"/>
      <c r="D83" s="28"/>
      <c r="E83" s="28"/>
      <c r="F83" s="28"/>
      <c r="G83" s="28"/>
    </row>
    <row r="84" spans="1:7" ht="20" customHeight="1" x14ac:dyDescent="0.2">
      <c r="A84" s="11"/>
      <c r="B84" s="11"/>
      <c r="C84" s="11"/>
    </row>
    <row r="85" spans="1:7" ht="40" customHeight="1" x14ac:dyDescent="0.2">
      <c r="A85" s="11"/>
      <c r="B85" s="11"/>
      <c r="C85" s="11"/>
    </row>
    <row r="86" spans="1:7" ht="20" customHeight="1" x14ac:dyDescent="0.2">
      <c r="A86" s="11"/>
      <c r="B86" s="11"/>
      <c r="C86" s="11"/>
      <c r="D86" s="12"/>
      <c r="E86" s="12"/>
      <c r="F86" s="12"/>
      <c r="G86" s="12"/>
    </row>
    <row r="87" spans="1:7" ht="20" customHeight="1" x14ac:dyDescent="0.2">
      <c r="A87" s="11"/>
      <c r="B87" s="11"/>
      <c r="C87" s="11"/>
      <c r="D87" s="12"/>
      <c r="E87" s="12"/>
      <c r="F87" s="12"/>
      <c r="G87" s="12"/>
    </row>
    <row r="88" spans="1:7" ht="20" customHeight="1" x14ac:dyDescent="0.2">
      <c r="A88" s="11"/>
      <c r="B88" s="11"/>
      <c r="C88" s="11"/>
      <c r="D88" s="12"/>
      <c r="E88" s="12"/>
      <c r="F88" s="12"/>
      <c r="G88" s="12"/>
    </row>
    <row r="89" spans="1:7" ht="20" customHeight="1" x14ac:dyDescent="0.2">
      <c r="A89" s="11"/>
      <c r="B89" s="11"/>
      <c r="C89" s="11"/>
      <c r="D89" s="12"/>
      <c r="E89" s="12"/>
      <c r="F89" s="12"/>
      <c r="G89" s="12"/>
    </row>
    <row r="90" spans="1:7" ht="20" customHeight="1" x14ac:dyDescent="0.2">
      <c r="A90" s="11"/>
      <c r="B90" s="11"/>
      <c r="C90" s="11"/>
      <c r="D90" s="12"/>
      <c r="E90" s="12"/>
      <c r="F90" s="12"/>
      <c r="G90" s="12"/>
    </row>
    <row r="91" spans="1:7" ht="20" customHeight="1" x14ac:dyDescent="0.2">
      <c r="A91" s="11"/>
      <c r="B91" s="11"/>
      <c r="C91" s="11"/>
      <c r="D91" s="12"/>
      <c r="E91" s="12"/>
      <c r="F91" s="12"/>
      <c r="G91" s="12"/>
    </row>
    <row r="92" spans="1:7" ht="20" customHeight="1" x14ac:dyDescent="0.2">
      <c r="A92" s="11"/>
      <c r="B92" s="11"/>
      <c r="C92" s="11"/>
      <c r="D92" s="12"/>
      <c r="E92" s="12"/>
      <c r="F92" s="12"/>
      <c r="G92" s="12"/>
    </row>
    <row r="93" spans="1:7" ht="20" customHeight="1" x14ac:dyDescent="0.2">
      <c r="A93" s="11"/>
      <c r="B93" s="11"/>
      <c r="C93" s="11"/>
      <c r="D93" s="12"/>
      <c r="E93" s="12"/>
      <c r="F93" s="12"/>
      <c r="G93" s="12"/>
    </row>
    <row r="94" spans="1:7" ht="20" customHeight="1" x14ac:dyDescent="0.2">
      <c r="A94" s="11"/>
      <c r="B94" s="11"/>
      <c r="C94" s="11"/>
      <c r="D94" s="12"/>
      <c r="E94" s="12"/>
      <c r="F94" s="12"/>
      <c r="G94" s="12"/>
    </row>
    <row r="95" spans="1:7" ht="20" customHeight="1" x14ac:dyDescent="0.2">
      <c r="A95" s="11"/>
      <c r="B95" s="11"/>
      <c r="C95" s="11"/>
      <c r="D95" s="12"/>
      <c r="E95" s="12"/>
      <c r="F95" s="12"/>
      <c r="G95" s="12"/>
    </row>
    <row r="96" spans="1:7" ht="20" customHeight="1" x14ac:dyDescent="0.2">
      <c r="A96" s="11"/>
      <c r="B96" s="11"/>
      <c r="C96" s="11"/>
      <c r="D96" s="12"/>
      <c r="E96" s="12"/>
      <c r="F96" s="12"/>
      <c r="G96" s="12"/>
    </row>
    <row r="97" spans="1:7" ht="20" customHeight="1" x14ac:dyDescent="0.2">
      <c r="A97" s="11"/>
      <c r="B97" s="11"/>
      <c r="C97" s="11"/>
      <c r="D97" s="12"/>
      <c r="E97" s="12"/>
      <c r="F97" s="12"/>
      <c r="G97" s="12"/>
    </row>
    <row r="98" spans="1:7" ht="20" customHeight="1" x14ac:dyDescent="0.2">
      <c r="A98" s="11"/>
      <c r="B98" s="11"/>
      <c r="C98" s="11"/>
      <c r="D98" s="12"/>
      <c r="E98" s="12"/>
      <c r="F98" s="12"/>
      <c r="G98" s="12"/>
    </row>
    <row r="99" spans="1:7" ht="20" customHeight="1" x14ac:dyDescent="0.2">
      <c r="A99" s="11"/>
      <c r="B99" s="11"/>
      <c r="C99" s="11"/>
      <c r="D99" s="12"/>
      <c r="E99" s="12"/>
      <c r="F99" s="12"/>
      <c r="G99" s="12"/>
    </row>
    <row r="100" spans="1:7" ht="20" customHeight="1" x14ac:dyDescent="0.2">
      <c r="A100" s="11"/>
      <c r="B100" s="11"/>
      <c r="C100" s="11"/>
      <c r="D100" s="12"/>
      <c r="E100" s="12"/>
      <c r="F100" s="12"/>
      <c r="G100" s="12"/>
    </row>
    <row r="101" spans="1:7" ht="20" customHeight="1" x14ac:dyDescent="0.2">
      <c r="A101" s="11"/>
      <c r="B101" s="11"/>
      <c r="C101" s="11"/>
      <c r="D101" s="12"/>
      <c r="E101" s="12"/>
      <c r="F101" s="12"/>
      <c r="G101" s="12"/>
    </row>
    <row r="102" spans="1:7" ht="20" customHeight="1" x14ac:dyDescent="0.2">
      <c r="A102" s="11"/>
      <c r="B102" s="11"/>
      <c r="C102" s="11"/>
      <c r="D102" s="12"/>
      <c r="E102" s="12"/>
      <c r="F102" s="12"/>
      <c r="G102" s="12"/>
    </row>
    <row r="103" spans="1:7" ht="20" customHeight="1" x14ac:dyDescent="0.2">
      <c r="A103" s="11"/>
      <c r="B103" s="11"/>
      <c r="C103" s="11"/>
      <c r="D103" s="12"/>
      <c r="E103" s="12"/>
      <c r="F103" s="12"/>
      <c r="G103" s="12"/>
    </row>
    <row r="104" spans="1:7" ht="20" customHeight="1" x14ac:dyDescent="0.2">
      <c r="A104" s="11"/>
      <c r="B104" s="11"/>
      <c r="C104" s="11"/>
      <c r="D104" s="12"/>
      <c r="E104" s="12"/>
      <c r="F104" s="12"/>
      <c r="G104" s="12"/>
    </row>
    <row r="105" spans="1:7" ht="20" customHeight="1" x14ac:dyDescent="0.2">
      <c r="A105" s="11"/>
      <c r="B105" s="11"/>
      <c r="C105" s="11"/>
      <c r="D105" s="12"/>
      <c r="E105" s="12"/>
      <c r="F105" s="12"/>
      <c r="G105" s="12"/>
    </row>
    <row r="106" spans="1:7" ht="37" customHeight="1" x14ac:dyDescent="0.2">
      <c r="A106" s="11"/>
      <c r="B106" s="11"/>
      <c r="C106" s="11"/>
      <c r="D106" s="12"/>
      <c r="E106" s="12"/>
      <c r="F106" s="12"/>
      <c r="G106" s="12"/>
    </row>
    <row r="107" spans="1:7" ht="20" customHeight="1" x14ac:dyDescent="0.2">
      <c r="A107" s="11"/>
      <c r="B107" s="11"/>
      <c r="C107" s="11"/>
      <c r="D107" s="18"/>
      <c r="E107" s="18"/>
      <c r="F107" s="18"/>
      <c r="G107" s="18"/>
    </row>
    <row r="108" spans="1:7" ht="20" customHeight="1" x14ac:dyDescent="0.2">
      <c r="A108" s="11"/>
      <c r="B108" s="11"/>
      <c r="C108" s="11"/>
      <c r="D108" s="18"/>
      <c r="E108" s="18"/>
      <c r="F108" s="18"/>
      <c r="G108" s="18"/>
    </row>
    <row r="109" spans="1:7" ht="20" customHeight="1" x14ac:dyDescent="0.2">
      <c r="A109" s="11"/>
      <c r="B109" s="11"/>
      <c r="C109" s="11"/>
      <c r="D109" s="12"/>
      <c r="E109" s="12"/>
      <c r="F109" s="12"/>
      <c r="G109" s="12"/>
    </row>
    <row r="110" spans="1:7" x14ac:dyDescent="0.2">
      <c r="A110" s="11"/>
      <c r="B110" s="11"/>
      <c r="C110" s="11"/>
      <c r="D110" s="12"/>
      <c r="E110" s="12"/>
      <c r="F110" s="12"/>
      <c r="G110" s="12"/>
    </row>
    <row r="111" spans="1:7" x14ac:dyDescent="0.2">
      <c r="A111" s="11"/>
      <c r="B111" s="11"/>
      <c r="C111" s="11"/>
      <c r="D111" s="12"/>
      <c r="E111" s="12"/>
      <c r="F111" s="12"/>
      <c r="G111" s="12"/>
    </row>
    <row r="112" spans="1:7" x14ac:dyDescent="0.2">
      <c r="A112" s="11"/>
      <c r="B112" s="11"/>
      <c r="C112" s="11"/>
    </row>
    <row r="113" spans="1:3" x14ac:dyDescent="0.2">
      <c r="A113" s="11"/>
      <c r="B113" s="11"/>
      <c r="C11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AC4E-E47E-354C-85CC-6479214D05D2}">
  <dimension ref="A1:M113"/>
  <sheetViews>
    <sheetView tabSelected="1" zoomScale="127" zoomScaleNormal="127" workbookViewId="0">
      <selection activeCell="G30" sqref="G30"/>
    </sheetView>
  </sheetViews>
  <sheetFormatPr baseColWidth="10" defaultColWidth="8.83203125" defaultRowHeight="16" x14ac:dyDescent="0.2"/>
  <cols>
    <col min="1" max="1" width="27.83203125" style="59" customWidth="1"/>
    <col min="2" max="2" width="44.83203125" style="59" customWidth="1"/>
    <col min="3" max="3" width="11.6640625" style="59" customWidth="1"/>
    <col min="4" max="8" width="17" style="60" customWidth="1"/>
    <col min="9" max="16384" width="8.83203125" style="59"/>
  </cols>
  <sheetData>
    <row r="1" spans="1:8" x14ac:dyDescent="0.2">
      <c r="A1" s="57" t="s">
        <v>38</v>
      </c>
    </row>
    <row r="2" spans="1:8" x14ac:dyDescent="0.2">
      <c r="A2" s="64" t="s">
        <v>13</v>
      </c>
    </row>
    <row r="3" spans="1:8" ht="16.5" customHeight="1" x14ac:dyDescent="0.2">
      <c r="A3" s="59" t="s">
        <v>14</v>
      </c>
      <c r="D3" s="61"/>
      <c r="E3" s="61"/>
      <c r="F3" s="61"/>
      <c r="G3" s="61"/>
      <c r="H3" s="61"/>
    </row>
    <row r="4" spans="1:8" ht="70" customHeight="1" x14ac:dyDescent="0.2">
      <c r="A4" s="6" t="s">
        <v>62</v>
      </c>
      <c r="B4" s="6" t="s">
        <v>63</v>
      </c>
      <c r="C4" s="62" t="s">
        <v>0</v>
      </c>
      <c r="D4" s="63" t="s">
        <v>60</v>
      </c>
      <c r="E4" s="63" t="s">
        <v>43</v>
      </c>
      <c r="F4" s="63" t="s">
        <v>61</v>
      </c>
      <c r="G4" s="63" t="s">
        <v>37</v>
      </c>
      <c r="H4" s="63" t="s">
        <v>50</v>
      </c>
    </row>
    <row r="5" spans="1:8" ht="17" customHeight="1" x14ac:dyDescent="0.2">
      <c r="A5" s="15" t="s">
        <v>64</v>
      </c>
      <c r="B5" s="15" t="s">
        <v>31</v>
      </c>
      <c r="C5" s="70" t="s">
        <v>10</v>
      </c>
      <c r="D5" s="65">
        <v>70</v>
      </c>
      <c r="E5" s="65">
        <f>$D5</f>
        <v>70</v>
      </c>
      <c r="F5" s="65">
        <f t="shared" ref="F5:G5" si="0">$D5</f>
        <v>70</v>
      </c>
      <c r="G5" s="65">
        <f t="shared" si="0"/>
        <v>70</v>
      </c>
      <c r="H5" s="65">
        <v>70</v>
      </c>
    </row>
    <row r="6" spans="1:8" s="66" customFormat="1" ht="17" customHeight="1" x14ac:dyDescent="0.2">
      <c r="A6" s="45"/>
      <c r="B6" s="45"/>
      <c r="D6" s="67"/>
      <c r="E6" s="67"/>
      <c r="F6" s="67"/>
      <c r="G6" s="67"/>
      <c r="H6" s="67"/>
    </row>
    <row r="7" spans="1:8" ht="17" customHeight="1" x14ac:dyDescent="0.2">
      <c r="A7" s="15" t="s">
        <v>77</v>
      </c>
      <c r="B7" s="15" t="s">
        <v>26</v>
      </c>
      <c r="C7" s="64" t="s">
        <v>4</v>
      </c>
      <c r="D7" s="68">
        <v>25.63</v>
      </c>
      <c r="E7" s="68">
        <f>17.13+4+4.5</f>
        <v>25.63</v>
      </c>
      <c r="F7" s="68">
        <v>21.63</v>
      </c>
      <c r="G7" s="68">
        <v>21.63</v>
      </c>
      <c r="H7" s="68">
        <v>25.63</v>
      </c>
    </row>
    <row r="8" spans="1:8" ht="17" customHeight="1" x14ac:dyDescent="0.2">
      <c r="A8" s="15" t="s">
        <v>77</v>
      </c>
      <c r="B8" s="15" t="s">
        <v>18</v>
      </c>
      <c r="C8" s="64" t="s">
        <v>8</v>
      </c>
      <c r="D8" s="68">
        <v>1.5</v>
      </c>
      <c r="E8" s="68">
        <v>1.75</v>
      </c>
      <c r="F8" s="68">
        <v>2.5</v>
      </c>
      <c r="G8" s="68">
        <v>3</v>
      </c>
      <c r="H8" s="68">
        <v>0</v>
      </c>
    </row>
    <row r="9" spans="1:8" ht="17" customHeight="1" x14ac:dyDescent="0.2">
      <c r="A9" s="30" t="s">
        <v>77</v>
      </c>
      <c r="B9" s="30" t="s">
        <v>27</v>
      </c>
      <c r="C9" s="59" t="s">
        <v>1</v>
      </c>
      <c r="D9" s="69">
        <f>+D7*D8</f>
        <v>38.445</v>
      </c>
      <c r="E9" s="69">
        <f>+E7*E8</f>
        <v>44.852499999999999</v>
      </c>
      <c r="F9" s="69">
        <f>+F7*F8</f>
        <v>54.074999999999996</v>
      </c>
      <c r="G9" s="69">
        <f>+G7*G8</f>
        <v>64.89</v>
      </c>
      <c r="H9" s="69">
        <v>0</v>
      </c>
    </row>
    <row r="10" spans="1:8" ht="17" customHeight="1" x14ac:dyDescent="0.2">
      <c r="A10" s="15" t="s">
        <v>77</v>
      </c>
      <c r="B10" s="15" t="s">
        <v>19</v>
      </c>
      <c r="C10" s="64" t="s">
        <v>5</v>
      </c>
      <c r="D10" s="68">
        <v>825</v>
      </c>
      <c r="E10" s="68">
        <f>+G10</f>
        <v>825</v>
      </c>
      <c r="F10" s="68">
        <f>+$D10</f>
        <v>825</v>
      </c>
      <c r="G10" s="68">
        <f t="shared" ref="G10" si="1">+$D10</f>
        <v>825</v>
      </c>
      <c r="H10" s="68">
        <v>825</v>
      </c>
    </row>
    <row r="11" spans="1:8" ht="17" customHeight="1" x14ac:dyDescent="0.2">
      <c r="A11" s="30" t="s">
        <v>77</v>
      </c>
      <c r="B11" s="30" t="s">
        <v>17</v>
      </c>
      <c r="C11" s="59" t="s">
        <v>9</v>
      </c>
      <c r="D11" s="69">
        <f>+D8*D5</f>
        <v>105</v>
      </c>
      <c r="E11" s="69">
        <f>+E8*E5</f>
        <v>122.5</v>
      </c>
      <c r="F11" s="69">
        <f>+F8*F5</f>
        <v>175</v>
      </c>
      <c r="G11" s="69">
        <f>+G8*G5</f>
        <v>210</v>
      </c>
      <c r="H11" s="69">
        <v>0</v>
      </c>
    </row>
    <row r="12" spans="1:8" ht="17" customHeight="1" x14ac:dyDescent="0.2">
      <c r="A12" s="41" t="s">
        <v>77</v>
      </c>
      <c r="B12" s="41" t="s">
        <v>21</v>
      </c>
      <c r="C12" s="57" t="s">
        <v>7</v>
      </c>
      <c r="D12" s="58">
        <f>D11*D7</f>
        <v>2691.15</v>
      </c>
      <c r="E12" s="58">
        <f>E11*E7</f>
        <v>3139.6749999999997</v>
      </c>
      <c r="F12" s="58">
        <f>F11*F7</f>
        <v>3785.25</v>
      </c>
      <c r="G12" s="58">
        <f>G11*G7</f>
        <v>4542.3</v>
      </c>
      <c r="H12" s="58" t="s">
        <v>98</v>
      </c>
    </row>
    <row r="13" spans="1:8" ht="17" customHeight="1" x14ac:dyDescent="0.25">
      <c r="A13" s="4"/>
      <c r="B13" s="4"/>
      <c r="D13" s="69"/>
      <c r="E13" s="69"/>
      <c r="F13" s="69"/>
      <c r="G13" s="69"/>
      <c r="H13" s="69"/>
    </row>
    <row r="14" spans="1:8" ht="17" customHeight="1" x14ac:dyDescent="0.2">
      <c r="A14" s="15" t="s">
        <v>78</v>
      </c>
      <c r="B14" s="15" t="s">
        <v>74</v>
      </c>
      <c r="C14" s="64" t="s">
        <v>1</v>
      </c>
      <c r="D14" s="68">
        <v>11</v>
      </c>
      <c r="E14" s="68">
        <v>10</v>
      </c>
      <c r="F14" s="68">
        <v>9</v>
      </c>
      <c r="G14" s="68">
        <v>9</v>
      </c>
      <c r="H14" s="68">
        <v>10</v>
      </c>
    </row>
    <row r="15" spans="1:8" ht="17" customHeight="1" x14ac:dyDescent="0.2">
      <c r="A15" s="15" t="s">
        <v>78</v>
      </c>
      <c r="B15" s="15" t="s">
        <v>65</v>
      </c>
      <c r="C15" s="64" t="s">
        <v>1</v>
      </c>
      <c r="D15" s="68">
        <v>11</v>
      </c>
      <c r="E15" s="68">
        <v>10</v>
      </c>
      <c r="F15" s="68">
        <v>9</v>
      </c>
      <c r="G15" s="68">
        <v>9</v>
      </c>
      <c r="H15" s="68">
        <v>10</v>
      </c>
    </row>
    <row r="16" spans="1:8" ht="17" customHeight="1" x14ac:dyDescent="0.2">
      <c r="A16" s="30" t="s">
        <v>78</v>
      </c>
      <c r="B16" s="30" t="s">
        <v>66</v>
      </c>
      <c r="C16" s="59" t="s">
        <v>8</v>
      </c>
      <c r="D16" s="69">
        <f t="shared" ref="D16:G17" si="2">D14/D$7</f>
        <v>0.42918454935622319</v>
      </c>
      <c r="E16" s="69">
        <f>E14/E$7</f>
        <v>0.39016777214202109</v>
      </c>
      <c r="F16" s="69">
        <f t="shared" si="2"/>
        <v>0.41608876560332875</v>
      </c>
      <c r="G16" s="69">
        <f t="shared" si="2"/>
        <v>0.41608876560332875</v>
      </c>
      <c r="H16" s="69">
        <f>H14/H$7</f>
        <v>0.39016777214202109</v>
      </c>
    </row>
    <row r="17" spans="1:8" ht="17" customHeight="1" x14ac:dyDescent="0.2">
      <c r="A17" s="30" t="s">
        <v>78</v>
      </c>
      <c r="B17" s="30" t="s">
        <v>67</v>
      </c>
      <c r="C17" s="59" t="s">
        <v>8</v>
      </c>
      <c r="D17" s="69">
        <f t="shared" si="2"/>
        <v>0.42918454935622319</v>
      </c>
      <c r="E17" s="69">
        <f>E15/E$7</f>
        <v>0.39016777214202109</v>
      </c>
      <c r="F17" s="69">
        <f t="shared" si="2"/>
        <v>0.41608876560332875</v>
      </c>
      <c r="G17" s="69">
        <f t="shared" si="2"/>
        <v>0.41608876560332875</v>
      </c>
      <c r="H17" s="69">
        <f t="shared" ref="H17" si="3">H15/H$7</f>
        <v>0.39016777214202109</v>
      </c>
    </row>
    <row r="18" spans="1:8" ht="17" customHeight="1" x14ac:dyDescent="0.2">
      <c r="A18" s="30" t="s">
        <v>78</v>
      </c>
      <c r="B18" s="30" t="s">
        <v>68</v>
      </c>
      <c r="C18" s="59" t="s">
        <v>9</v>
      </c>
      <c r="D18" s="69">
        <f>(D16+D17)*D5</f>
        <v>60.085836909871247</v>
      </c>
      <c r="E18" s="69">
        <f>(E16+E17)*E5</f>
        <v>54.623488099882955</v>
      </c>
      <c r="F18" s="69">
        <f>(F16+F17)*F5</f>
        <v>58.252427184466022</v>
      </c>
      <c r="G18" s="69">
        <f>(G16+G17)*G5</f>
        <v>58.252427184466022</v>
      </c>
      <c r="H18" s="69">
        <f>(H16+H17)*H5</f>
        <v>54.623488099882955</v>
      </c>
    </row>
    <row r="19" spans="1:8" s="57" customFormat="1" ht="17" customHeight="1" x14ac:dyDescent="0.2">
      <c r="A19" s="30" t="s">
        <v>78</v>
      </c>
      <c r="B19" s="30" t="s">
        <v>22</v>
      </c>
      <c r="C19" s="57" t="s">
        <v>7</v>
      </c>
      <c r="D19" s="58">
        <f t="shared" ref="D19:G19" si="4">D18*D7</f>
        <v>1540</v>
      </c>
      <c r="E19" s="58">
        <f>E18*E7</f>
        <v>1400</v>
      </c>
      <c r="F19" s="58">
        <f t="shared" si="4"/>
        <v>1260</v>
      </c>
      <c r="G19" s="58">
        <f t="shared" si="4"/>
        <v>1260</v>
      </c>
      <c r="H19" s="58">
        <f t="shared" ref="H19" si="5">H18*H7</f>
        <v>1400</v>
      </c>
    </row>
    <row r="20" spans="1:8" ht="17" customHeight="1" x14ac:dyDescent="0.2">
      <c r="A20" s="20"/>
      <c r="B20" s="20"/>
      <c r="D20" s="69"/>
      <c r="E20" s="69"/>
      <c r="F20" s="69"/>
      <c r="G20" s="69"/>
      <c r="H20" s="69"/>
    </row>
    <row r="21" spans="1:8" s="57" customFormat="1" ht="17" customHeight="1" x14ac:dyDescent="0.2">
      <c r="A21" s="2" t="s">
        <v>76</v>
      </c>
      <c r="B21" s="2" t="s">
        <v>80</v>
      </c>
      <c r="C21" s="57" t="s">
        <v>7</v>
      </c>
      <c r="D21" s="58">
        <f>D12+D19</f>
        <v>4231.1499999999996</v>
      </c>
      <c r="E21" s="58">
        <f>E12+E19</f>
        <v>4539.6749999999993</v>
      </c>
      <c r="F21" s="58">
        <f>F12+F19</f>
        <v>5045.25</v>
      </c>
      <c r="G21" s="58">
        <f>G12+G19</f>
        <v>5802.3</v>
      </c>
      <c r="H21" s="58" t="s">
        <v>56</v>
      </c>
    </row>
    <row r="22" spans="1:8" ht="17" customHeight="1" x14ac:dyDescent="0.2">
      <c r="A22" s="2"/>
      <c r="B22" s="2"/>
      <c r="D22" s="69"/>
      <c r="E22" s="69"/>
      <c r="F22" s="69"/>
      <c r="G22" s="69"/>
      <c r="H22" s="69"/>
    </row>
    <row r="23" spans="1:8" s="64" customFormat="1" ht="17" customHeight="1" x14ac:dyDescent="0.2">
      <c r="A23" s="15" t="s">
        <v>75</v>
      </c>
      <c r="B23" s="15" t="s">
        <v>44</v>
      </c>
      <c r="C23" s="64" t="s">
        <v>8</v>
      </c>
      <c r="D23" s="68">
        <v>0</v>
      </c>
      <c r="E23" s="68">
        <v>0</v>
      </c>
      <c r="F23" s="68">
        <v>0</v>
      </c>
      <c r="G23" s="68">
        <v>0</v>
      </c>
      <c r="H23" s="68">
        <v>1.75</v>
      </c>
    </row>
    <row r="24" spans="1:8" s="64" customFormat="1" ht="17" customHeight="1" x14ac:dyDescent="0.2">
      <c r="A24" s="15" t="s">
        <v>75</v>
      </c>
      <c r="B24" s="15" t="s">
        <v>45</v>
      </c>
      <c r="C24" s="64" t="s">
        <v>8</v>
      </c>
      <c r="D24" s="68">
        <v>0</v>
      </c>
      <c r="E24" s="68">
        <v>0</v>
      </c>
      <c r="F24" s="68">
        <v>0</v>
      </c>
      <c r="G24" s="68">
        <v>0</v>
      </c>
      <c r="H24" s="68">
        <v>2.5</v>
      </c>
    </row>
    <row r="25" spans="1:8" ht="17" customHeight="1" x14ac:dyDescent="0.2">
      <c r="A25" s="30" t="s">
        <v>75</v>
      </c>
      <c r="B25" s="30" t="s">
        <v>47</v>
      </c>
      <c r="C25" s="59" t="s">
        <v>1</v>
      </c>
      <c r="D25" s="69">
        <v>0</v>
      </c>
      <c r="E25" s="69">
        <v>0</v>
      </c>
      <c r="F25" s="69">
        <v>0</v>
      </c>
      <c r="G25" s="69">
        <v>0</v>
      </c>
      <c r="H25" s="69">
        <f>+H7*H23</f>
        <v>44.852499999999999</v>
      </c>
    </row>
    <row r="26" spans="1:8" ht="17" customHeight="1" x14ac:dyDescent="0.2">
      <c r="A26" s="30" t="s">
        <v>75</v>
      </c>
      <c r="B26" s="30" t="s">
        <v>46</v>
      </c>
      <c r="C26" s="59" t="s">
        <v>1</v>
      </c>
      <c r="D26" s="69">
        <v>0</v>
      </c>
      <c r="E26" s="69">
        <v>0</v>
      </c>
      <c r="F26" s="69">
        <v>0</v>
      </c>
      <c r="G26" s="69">
        <v>0</v>
      </c>
      <c r="H26" s="69">
        <f>+H7*H24</f>
        <v>64.075000000000003</v>
      </c>
    </row>
    <row r="27" spans="1:8" s="64" customFormat="1" ht="17" customHeight="1" x14ac:dyDescent="0.2">
      <c r="A27" s="15" t="s">
        <v>75</v>
      </c>
      <c r="B27" s="15" t="s">
        <v>51</v>
      </c>
      <c r="C27" s="64" t="s">
        <v>2</v>
      </c>
      <c r="D27" s="68">
        <v>0</v>
      </c>
      <c r="E27" s="68">
        <v>0</v>
      </c>
      <c r="F27" s="68">
        <v>0</v>
      </c>
      <c r="G27" s="68">
        <v>0</v>
      </c>
      <c r="H27" s="68">
        <v>0.7</v>
      </c>
    </row>
    <row r="28" spans="1:8" s="64" customFormat="1" ht="17" customHeight="1" x14ac:dyDescent="0.2">
      <c r="A28" s="15" t="s">
        <v>75</v>
      </c>
      <c r="B28" s="15" t="s">
        <v>52</v>
      </c>
      <c r="C28" s="64" t="s">
        <v>2</v>
      </c>
      <c r="D28" s="68">
        <v>0</v>
      </c>
      <c r="E28" s="68">
        <v>0</v>
      </c>
      <c r="F28" s="68">
        <v>0</v>
      </c>
      <c r="G28" s="68">
        <v>0</v>
      </c>
      <c r="H28" s="68">
        <v>0.3</v>
      </c>
    </row>
    <row r="29" spans="1:8" ht="17" customHeight="1" x14ac:dyDescent="0.2">
      <c r="A29" s="30" t="s">
        <v>75</v>
      </c>
      <c r="B29" s="30" t="s">
        <v>49</v>
      </c>
      <c r="C29" s="59" t="s">
        <v>9</v>
      </c>
      <c r="D29" s="69">
        <v>0</v>
      </c>
      <c r="E29" s="69">
        <v>0</v>
      </c>
      <c r="F29" s="69">
        <v>0</v>
      </c>
      <c r="G29" s="69">
        <v>0</v>
      </c>
      <c r="H29" s="69">
        <f>+H23*($H$5*H27)</f>
        <v>85.75</v>
      </c>
    </row>
    <row r="30" spans="1:8" ht="17" customHeight="1" x14ac:dyDescent="0.2">
      <c r="A30" s="30" t="s">
        <v>75</v>
      </c>
      <c r="B30" s="30" t="s">
        <v>48</v>
      </c>
      <c r="C30" s="59" t="s">
        <v>9</v>
      </c>
      <c r="D30" s="69">
        <v>0</v>
      </c>
      <c r="E30" s="69">
        <v>0</v>
      </c>
      <c r="F30" s="69">
        <v>0</v>
      </c>
      <c r="G30" s="69">
        <v>0</v>
      </c>
      <c r="H30" s="69">
        <f>+H24*($H$5*H28)</f>
        <v>52.5</v>
      </c>
    </row>
    <row r="31" spans="1:8" ht="17" customHeight="1" x14ac:dyDescent="0.2">
      <c r="A31" s="30" t="s">
        <v>75</v>
      </c>
      <c r="B31" s="30" t="s">
        <v>53</v>
      </c>
      <c r="C31" s="59" t="s">
        <v>7</v>
      </c>
      <c r="D31" s="69">
        <v>0</v>
      </c>
      <c r="E31" s="69">
        <v>0</v>
      </c>
      <c r="F31" s="69">
        <v>0</v>
      </c>
      <c r="G31" s="69">
        <v>0</v>
      </c>
      <c r="H31" s="69">
        <f>$H$7*H29</f>
        <v>2197.7725</v>
      </c>
    </row>
    <row r="32" spans="1:8" ht="17" customHeight="1" x14ac:dyDescent="0.2">
      <c r="A32" s="30" t="s">
        <v>75</v>
      </c>
      <c r="B32" s="30" t="s">
        <v>54</v>
      </c>
      <c r="C32" s="59" t="s">
        <v>7</v>
      </c>
      <c r="D32" s="69">
        <v>0</v>
      </c>
      <c r="E32" s="69">
        <v>0</v>
      </c>
      <c r="F32" s="69">
        <v>0</v>
      </c>
      <c r="G32" s="69">
        <v>0</v>
      </c>
      <c r="H32" s="69">
        <f>$H$7*H30</f>
        <v>1345.575</v>
      </c>
    </row>
    <row r="33" spans="1:8" s="57" customFormat="1" ht="17" customHeight="1" x14ac:dyDescent="0.2">
      <c r="A33" s="41" t="s">
        <v>75</v>
      </c>
      <c r="B33" s="41" t="s">
        <v>79</v>
      </c>
      <c r="C33" s="57" t="s">
        <v>7</v>
      </c>
      <c r="D33" s="58">
        <v>0</v>
      </c>
      <c r="E33" s="58">
        <v>0</v>
      </c>
      <c r="F33" s="58">
        <v>0</v>
      </c>
      <c r="G33" s="58">
        <v>0</v>
      </c>
      <c r="H33" s="58">
        <f>+SUM(H31:H32)</f>
        <v>3543.3474999999999</v>
      </c>
    </row>
    <row r="34" spans="1:8" ht="17" customHeight="1" x14ac:dyDescent="0.2">
      <c r="A34"/>
      <c r="B34"/>
      <c r="D34" s="69"/>
      <c r="E34" s="69"/>
      <c r="F34" s="69"/>
      <c r="G34" s="69"/>
      <c r="H34" s="69"/>
    </row>
    <row r="35" spans="1:8" ht="17" customHeight="1" x14ac:dyDescent="0.2">
      <c r="A35" s="30" t="s">
        <v>81</v>
      </c>
      <c r="B35" s="30" t="s">
        <v>69</v>
      </c>
      <c r="C35" s="59" t="s">
        <v>1</v>
      </c>
      <c r="D35" s="69">
        <v>0</v>
      </c>
      <c r="E35" s="69">
        <v>0</v>
      </c>
      <c r="F35" s="69">
        <v>0</v>
      </c>
      <c r="G35" s="69">
        <v>0</v>
      </c>
      <c r="H35" s="69">
        <f>+H14*2</f>
        <v>20</v>
      </c>
    </row>
    <row r="36" spans="1:8" ht="17" customHeight="1" x14ac:dyDescent="0.2">
      <c r="A36" s="30" t="s">
        <v>81</v>
      </c>
      <c r="B36" s="30" t="s">
        <v>70</v>
      </c>
      <c r="C36" s="59" t="s">
        <v>1</v>
      </c>
      <c r="D36" s="69">
        <v>0</v>
      </c>
      <c r="E36" s="69">
        <v>0</v>
      </c>
      <c r="F36" s="69">
        <v>0</v>
      </c>
      <c r="G36" s="69">
        <v>0</v>
      </c>
      <c r="H36" s="69">
        <f>+H15*2</f>
        <v>20</v>
      </c>
    </row>
    <row r="37" spans="1:8" ht="17" customHeight="1" x14ac:dyDescent="0.2">
      <c r="A37" s="30" t="s">
        <v>81</v>
      </c>
      <c r="B37" s="30" t="s">
        <v>71</v>
      </c>
      <c r="C37" s="59" t="s">
        <v>8</v>
      </c>
      <c r="D37" s="69">
        <v>0</v>
      </c>
      <c r="E37" s="69">
        <v>0</v>
      </c>
      <c r="F37" s="69">
        <v>0</v>
      </c>
      <c r="G37" s="69">
        <v>0</v>
      </c>
      <c r="H37" s="69">
        <f>+H16*2</f>
        <v>0.78033554428404217</v>
      </c>
    </row>
    <row r="38" spans="1:8" ht="17" customHeight="1" x14ac:dyDescent="0.2">
      <c r="A38" s="30" t="s">
        <v>81</v>
      </c>
      <c r="B38" s="30" t="s">
        <v>72</v>
      </c>
      <c r="C38" s="59" t="s">
        <v>8</v>
      </c>
      <c r="D38" s="69">
        <v>0</v>
      </c>
      <c r="E38" s="69">
        <v>0</v>
      </c>
      <c r="F38" s="69">
        <v>0</v>
      </c>
      <c r="G38" s="69">
        <v>0</v>
      </c>
      <c r="H38" s="69">
        <f>+H17*2</f>
        <v>0.78033554428404217</v>
      </c>
    </row>
    <row r="39" spans="1:8" ht="17" customHeight="1" x14ac:dyDescent="0.2">
      <c r="A39" s="30" t="s">
        <v>81</v>
      </c>
      <c r="B39" s="30" t="s">
        <v>73</v>
      </c>
      <c r="C39" s="59" t="s">
        <v>9</v>
      </c>
      <c r="D39" s="69">
        <v>0</v>
      </c>
      <c r="E39" s="69">
        <v>0</v>
      </c>
      <c r="F39" s="69">
        <v>0</v>
      </c>
      <c r="G39" s="69">
        <v>0</v>
      </c>
      <c r="H39" s="69">
        <f>+H18*2</f>
        <v>109.24697619976591</v>
      </c>
    </row>
    <row r="40" spans="1:8" s="57" customFormat="1" ht="17" customHeight="1" x14ac:dyDescent="0.2">
      <c r="A40" s="41" t="s">
        <v>81</v>
      </c>
      <c r="B40" s="41" t="s">
        <v>55</v>
      </c>
      <c r="C40" s="57" t="s">
        <v>7</v>
      </c>
      <c r="D40" s="58">
        <v>0</v>
      </c>
      <c r="E40" s="58">
        <v>0</v>
      </c>
      <c r="F40" s="58">
        <v>0</v>
      </c>
      <c r="G40" s="58">
        <v>0</v>
      </c>
      <c r="H40" s="58">
        <f>+H19*2</f>
        <v>2800</v>
      </c>
    </row>
    <row r="41" spans="1:8" ht="17" customHeight="1" x14ac:dyDescent="0.2">
      <c r="A41" s="20"/>
      <c r="B41" s="20"/>
      <c r="D41" s="69"/>
      <c r="E41" s="69"/>
      <c r="F41" s="69"/>
      <c r="G41" s="69"/>
      <c r="H41" s="69"/>
    </row>
    <row r="42" spans="1:8" s="57" customFormat="1" ht="17" customHeight="1" x14ac:dyDescent="0.2">
      <c r="A42" s="2" t="s">
        <v>82</v>
      </c>
      <c r="B42" s="2" t="s">
        <v>83</v>
      </c>
      <c r="C42" s="57" t="s">
        <v>7</v>
      </c>
      <c r="D42" s="58">
        <v>0</v>
      </c>
      <c r="E42" s="58">
        <v>0</v>
      </c>
      <c r="F42" s="58">
        <v>0</v>
      </c>
      <c r="G42" s="58">
        <v>0</v>
      </c>
      <c r="H42" s="58">
        <f>+H33+H40</f>
        <v>6343.3474999999999</v>
      </c>
    </row>
    <row r="43" spans="1:8" s="66" customFormat="1" ht="17" customHeight="1" x14ac:dyDescent="0.2">
      <c r="A43" s="43"/>
      <c r="B43" s="43"/>
      <c r="D43" s="72"/>
      <c r="E43" s="72"/>
      <c r="F43" s="72"/>
      <c r="G43" s="72"/>
      <c r="H43" s="72"/>
    </row>
    <row r="44" spans="1:8" ht="17" customHeight="1" x14ac:dyDescent="0.2">
      <c r="A44" s="33" t="s">
        <v>84</v>
      </c>
      <c r="B44" s="33" t="s">
        <v>32</v>
      </c>
      <c r="C44" s="73" t="s">
        <v>2</v>
      </c>
      <c r="D44" s="74">
        <v>0</v>
      </c>
      <c r="E44" s="74">
        <v>0.15</v>
      </c>
      <c r="F44" s="74">
        <v>0.3</v>
      </c>
      <c r="G44" s="74">
        <v>0.5</v>
      </c>
      <c r="H44" s="74">
        <v>0.3</v>
      </c>
    </row>
    <row r="45" spans="1:8" ht="17" customHeight="1" x14ac:dyDescent="0.2">
      <c r="A45" s="42" t="s">
        <v>84</v>
      </c>
      <c r="B45" s="42" t="s">
        <v>97</v>
      </c>
      <c r="C45" s="75" t="s">
        <v>3</v>
      </c>
      <c r="D45" s="76">
        <f>D5*(1-D44)</f>
        <v>70</v>
      </c>
      <c r="E45" s="76">
        <f>E5*(1-E44)</f>
        <v>59.5</v>
      </c>
      <c r="F45" s="76">
        <f>F5*(1-F44)</f>
        <v>49</v>
      </c>
      <c r="G45" s="76">
        <f>G5*(1-G44)</f>
        <v>35</v>
      </c>
      <c r="H45" s="76">
        <f>H5*(1-H44)</f>
        <v>49</v>
      </c>
    </row>
    <row r="46" spans="1:8" ht="17" customHeight="1" x14ac:dyDescent="0.2">
      <c r="A46" s="15" t="s">
        <v>85</v>
      </c>
      <c r="B46" s="15" t="s">
        <v>35</v>
      </c>
      <c r="C46" s="70" t="s">
        <v>2</v>
      </c>
      <c r="D46" s="68">
        <v>0.4</v>
      </c>
      <c r="E46" s="68">
        <v>0.6</v>
      </c>
      <c r="F46" s="68">
        <v>0.7</v>
      </c>
      <c r="G46" s="68">
        <v>0.8</v>
      </c>
      <c r="H46" s="68">
        <v>0.7</v>
      </c>
    </row>
    <row r="47" spans="1:8" ht="17" customHeight="1" x14ac:dyDescent="0.2">
      <c r="A47" s="30" t="s">
        <v>85</v>
      </c>
      <c r="B47" s="30" t="s">
        <v>34</v>
      </c>
      <c r="C47" s="71" t="s">
        <v>3</v>
      </c>
      <c r="D47" s="69">
        <f>D45*D46</f>
        <v>28</v>
      </c>
      <c r="E47" s="69">
        <f>E45*E46</f>
        <v>35.699999999999996</v>
      </c>
      <c r="F47" s="69">
        <f>F45*F46</f>
        <v>34.299999999999997</v>
      </c>
      <c r="G47" s="69">
        <f>G45*G46</f>
        <v>28</v>
      </c>
      <c r="H47" s="69">
        <f>H45*H46</f>
        <v>34.299999999999997</v>
      </c>
    </row>
    <row r="48" spans="1:8" ht="17" customHeight="1" x14ac:dyDescent="0.2">
      <c r="A48" s="15" t="s">
        <v>85</v>
      </c>
      <c r="B48" s="15" t="s">
        <v>15</v>
      </c>
      <c r="C48" s="64" t="s">
        <v>11</v>
      </c>
      <c r="D48" s="68">
        <v>40</v>
      </c>
      <c r="E48" s="68">
        <v>40</v>
      </c>
      <c r="F48" s="68">
        <v>40</v>
      </c>
      <c r="G48" s="68">
        <v>40</v>
      </c>
      <c r="H48" s="68">
        <v>40</v>
      </c>
    </row>
    <row r="49" spans="1:13" ht="17" customHeight="1" x14ac:dyDescent="0.2">
      <c r="A49" s="30" t="s">
        <v>85</v>
      </c>
      <c r="B49" s="30" t="s">
        <v>36</v>
      </c>
      <c r="C49" s="59" t="s">
        <v>6</v>
      </c>
      <c r="D49" s="69">
        <f>(D10/D48)*D46</f>
        <v>8.25</v>
      </c>
      <c r="E49" s="69">
        <f>(E10/E48)*E46</f>
        <v>12.375</v>
      </c>
      <c r="F49" s="69">
        <f>(F10/F48)*F46</f>
        <v>14.437499999999998</v>
      </c>
      <c r="G49" s="69">
        <f>(G10/G48)*G46</f>
        <v>16.5</v>
      </c>
      <c r="H49" s="69">
        <f>(H10/H48)*H46</f>
        <v>14.437499999999998</v>
      </c>
    </row>
    <row r="50" spans="1:13" x14ac:dyDescent="0.2">
      <c r="A50" s="30" t="s">
        <v>86</v>
      </c>
      <c r="B50" s="30" t="s">
        <v>23</v>
      </c>
      <c r="C50" s="59" t="s">
        <v>33</v>
      </c>
      <c r="D50" s="69">
        <f>(D10/D48)*D47</f>
        <v>577.5</v>
      </c>
      <c r="E50" s="69">
        <f>(E10/E48)*E47</f>
        <v>736.31249999999989</v>
      </c>
      <c r="F50" s="69">
        <f>(F10/F48)*F47</f>
        <v>707.43749999999989</v>
      </c>
      <c r="G50" s="69">
        <f>(G10/G48)*G47</f>
        <v>577.5</v>
      </c>
      <c r="H50" s="69">
        <f>(H10/H48)*H47</f>
        <v>707.43749999999989</v>
      </c>
    </row>
    <row r="51" spans="1:13" x14ac:dyDescent="0.2">
      <c r="A51" s="20"/>
      <c r="B51" s="20"/>
      <c r="D51" s="69"/>
      <c r="E51" s="69"/>
      <c r="F51" s="69"/>
      <c r="G51" s="69"/>
      <c r="H51" s="69"/>
    </row>
    <row r="52" spans="1:13" ht="17" customHeight="1" x14ac:dyDescent="0.2">
      <c r="A52" s="33" t="s">
        <v>28</v>
      </c>
      <c r="B52" s="33" t="s">
        <v>24</v>
      </c>
      <c r="C52" s="73" t="s">
        <v>1</v>
      </c>
      <c r="D52" s="68">
        <v>110</v>
      </c>
      <c r="E52" s="68">
        <v>110</v>
      </c>
      <c r="F52" s="68">
        <f>+$D52</f>
        <v>110</v>
      </c>
      <c r="G52" s="68">
        <f t="shared" ref="G52:G53" si="6">+$D52</f>
        <v>110</v>
      </c>
      <c r="H52" s="68">
        <v>110</v>
      </c>
    </row>
    <row r="53" spans="1:13" ht="17" customHeight="1" x14ac:dyDescent="0.2">
      <c r="A53" s="33" t="s">
        <v>28</v>
      </c>
      <c r="B53" s="33" t="s">
        <v>25</v>
      </c>
      <c r="C53" s="73" t="s">
        <v>16</v>
      </c>
      <c r="D53" s="68">
        <v>8</v>
      </c>
      <c r="E53" s="68">
        <v>8</v>
      </c>
      <c r="F53" s="68">
        <f>+$D53</f>
        <v>8</v>
      </c>
      <c r="G53" s="68">
        <f t="shared" si="6"/>
        <v>8</v>
      </c>
      <c r="H53" s="68">
        <v>8</v>
      </c>
    </row>
    <row r="54" spans="1:13" ht="17" customHeight="1" x14ac:dyDescent="0.2">
      <c r="A54" s="42" t="s">
        <v>28</v>
      </c>
      <c r="B54" s="42" t="s">
        <v>40</v>
      </c>
      <c r="C54" s="75" t="s">
        <v>39</v>
      </c>
      <c r="D54" s="69">
        <f>+D52*D45</f>
        <v>7700</v>
      </c>
      <c r="E54" s="69">
        <f>+E52*E45</f>
        <v>6545</v>
      </c>
      <c r="F54" s="69">
        <f>+F52*F45</f>
        <v>5390</v>
      </c>
      <c r="G54" s="69">
        <f>+G52*G45</f>
        <v>3850</v>
      </c>
      <c r="H54" s="69">
        <f>+H52*H45</f>
        <v>5390</v>
      </c>
    </row>
    <row r="55" spans="1:13" ht="17" customHeight="1" x14ac:dyDescent="0.2">
      <c r="A55" s="42" t="s">
        <v>28</v>
      </c>
      <c r="B55" s="42" t="s">
        <v>41</v>
      </c>
      <c r="C55" s="75" t="s">
        <v>7</v>
      </c>
      <c r="D55" s="69">
        <f>D50*D53</f>
        <v>4620</v>
      </c>
      <c r="E55" s="69">
        <f>E50*E53</f>
        <v>5890.4999999999991</v>
      </c>
      <c r="F55" s="69">
        <f>F50*F53</f>
        <v>5659.4999999999991</v>
      </c>
      <c r="G55" s="69">
        <f>G50*G53</f>
        <v>4620</v>
      </c>
      <c r="H55" s="69">
        <f>H50*H53</f>
        <v>5659.4999999999991</v>
      </c>
    </row>
    <row r="56" spans="1:13" s="79" customFormat="1" ht="17" customHeight="1" x14ac:dyDescent="0.2">
      <c r="A56" s="50" t="s">
        <v>28</v>
      </c>
      <c r="B56" s="50" t="s">
        <v>42</v>
      </c>
      <c r="C56" s="77" t="s">
        <v>7</v>
      </c>
      <c r="D56" s="78">
        <f>+D54+D55</f>
        <v>12320</v>
      </c>
      <c r="E56" s="78">
        <f t="shared" ref="E56:H56" si="7">+E54+E55</f>
        <v>12435.5</v>
      </c>
      <c r="F56" s="78">
        <f t="shared" si="7"/>
        <v>11049.5</v>
      </c>
      <c r="G56" s="78">
        <f t="shared" si="7"/>
        <v>8470</v>
      </c>
      <c r="H56" s="78">
        <f t="shared" si="7"/>
        <v>11049.5</v>
      </c>
    </row>
    <row r="57" spans="1:13" s="66" customFormat="1" ht="17" customHeight="1" x14ac:dyDescent="0.2">
      <c r="A57" s="46"/>
      <c r="B57" s="46"/>
      <c r="C57" s="80"/>
      <c r="D57" s="67"/>
      <c r="E57" s="67"/>
      <c r="F57" s="67"/>
      <c r="G57" s="67"/>
      <c r="H57" s="67"/>
    </row>
    <row r="58" spans="1:13" ht="17" customHeight="1" x14ac:dyDescent="0.2">
      <c r="A58" s="15" t="s">
        <v>87</v>
      </c>
      <c r="B58" s="15" t="s">
        <v>88</v>
      </c>
      <c r="C58" s="64" t="s">
        <v>7</v>
      </c>
      <c r="D58" s="65">
        <v>7026.22</v>
      </c>
      <c r="E58" s="65">
        <f>+$D58</f>
        <v>7026.22</v>
      </c>
      <c r="F58" s="65">
        <f t="shared" ref="F58:G58" si="8">+$D58</f>
        <v>7026.22</v>
      </c>
      <c r="G58" s="65">
        <f t="shared" si="8"/>
        <v>7026.22</v>
      </c>
      <c r="H58" s="65">
        <v>7026</v>
      </c>
      <c r="M58" s="82"/>
    </row>
    <row r="59" spans="1:13" ht="17" customHeight="1" x14ac:dyDescent="0.2">
      <c r="A59" s="29" t="s">
        <v>91</v>
      </c>
      <c r="B59" s="29" t="s">
        <v>89</v>
      </c>
      <c r="C59" s="59" t="s">
        <v>7</v>
      </c>
      <c r="D59" s="83">
        <f>D21+D56+D58</f>
        <v>23577.370000000003</v>
      </c>
      <c r="E59" s="83">
        <f>E21+E56+E58</f>
        <v>24001.395</v>
      </c>
      <c r="F59" s="83">
        <f>F21+F56+F58</f>
        <v>23120.97</v>
      </c>
      <c r="G59" s="83">
        <f>G21+G56+G58</f>
        <v>21298.52</v>
      </c>
      <c r="H59" s="83">
        <f>H42+H56+H58</f>
        <v>24418.8475</v>
      </c>
      <c r="M59" s="81"/>
    </row>
    <row r="60" spans="1:13" s="57" customFormat="1" ht="17" customHeight="1" x14ac:dyDescent="0.2">
      <c r="A60" s="2"/>
      <c r="B60" s="2"/>
    </row>
    <row r="61" spans="1:13" ht="17" customHeight="1" x14ac:dyDescent="0.2">
      <c r="A61" s="33" t="s">
        <v>90</v>
      </c>
      <c r="B61" s="33" t="s">
        <v>20</v>
      </c>
      <c r="C61" s="84" t="s">
        <v>12</v>
      </c>
      <c r="D61" s="85">
        <v>30</v>
      </c>
      <c r="E61" s="85">
        <v>45</v>
      </c>
      <c r="F61" s="85">
        <v>45</v>
      </c>
      <c r="G61" s="85">
        <v>45</v>
      </c>
      <c r="H61" s="85">
        <v>45</v>
      </c>
    </row>
    <row r="62" spans="1:13" ht="17" customHeight="1" x14ac:dyDescent="0.2">
      <c r="A62" s="30" t="s">
        <v>90</v>
      </c>
      <c r="B62" s="30" t="s">
        <v>29</v>
      </c>
      <c r="C62" s="71" t="s">
        <v>33</v>
      </c>
      <c r="D62" s="86">
        <f>+D50</f>
        <v>577.5</v>
      </c>
      <c r="E62" s="86">
        <f>+E50</f>
        <v>736.31249999999989</v>
      </c>
      <c r="F62" s="86">
        <f>+F50</f>
        <v>707.43749999999989</v>
      </c>
      <c r="G62" s="86">
        <f>+G50</f>
        <v>577.5</v>
      </c>
      <c r="H62" s="86">
        <f>+H50</f>
        <v>707.43749999999989</v>
      </c>
    </row>
    <row r="63" spans="1:13" ht="17" customHeight="1" x14ac:dyDescent="0.2">
      <c r="A63" s="14"/>
      <c r="B63" s="14"/>
      <c r="C63" s="71"/>
      <c r="D63" s="86"/>
      <c r="E63" s="86"/>
      <c r="F63" s="86"/>
      <c r="G63" s="86"/>
      <c r="H63" s="86"/>
    </row>
    <row r="64" spans="1:13" ht="17" customHeight="1" x14ac:dyDescent="0.2">
      <c r="A64" s="2" t="s">
        <v>92</v>
      </c>
      <c r="B64" s="2" t="s">
        <v>94</v>
      </c>
      <c r="C64" s="41" t="s">
        <v>7</v>
      </c>
      <c r="D64" s="87">
        <f>+D61*D62</f>
        <v>17325</v>
      </c>
      <c r="E64" s="87">
        <f t="shared" ref="E64:H64" si="9">+E61*E62</f>
        <v>33134.062499999993</v>
      </c>
      <c r="F64" s="87">
        <f t="shared" si="9"/>
        <v>31834.687499999996</v>
      </c>
      <c r="G64" s="87">
        <f t="shared" si="9"/>
        <v>25987.5</v>
      </c>
      <c r="H64" s="87">
        <f t="shared" si="9"/>
        <v>31834.687499999996</v>
      </c>
    </row>
    <row r="65" spans="1:8" ht="17" customHeight="1" x14ac:dyDescent="0.2">
      <c r="A65" s="2" t="s">
        <v>91</v>
      </c>
      <c r="B65" s="2" t="s">
        <v>95</v>
      </c>
      <c r="C65" s="57" t="s">
        <v>7</v>
      </c>
      <c r="D65" s="87">
        <f>D59</f>
        <v>23577.370000000003</v>
      </c>
      <c r="E65" s="87">
        <f>E59</f>
        <v>24001.395</v>
      </c>
      <c r="F65" s="87">
        <f>F59</f>
        <v>23120.97</v>
      </c>
      <c r="G65" s="87">
        <f>G59</f>
        <v>21298.52</v>
      </c>
      <c r="H65" s="87">
        <f>H59</f>
        <v>24418.8475</v>
      </c>
    </row>
    <row r="66" spans="1:8" ht="17" customHeight="1" x14ac:dyDescent="0.2">
      <c r="A66" s="54" t="s">
        <v>93</v>
      </c>
      <c r="B66" s="54" t="s">
        <v>96</v>
      </c>
      <c r="C66" s="98" t="s">
        <v>7</v>
      </c>
      <c r="D66" s="99">
        <f t="shared" ref="D66:H66" si="10">D64-D65</f>
        <v>-6252.3700000000026</v>
      </c>
      <c r="E66" s="99">
        <f t="shared" si="10"/>
        <v>9132.6674999999923</v>
      </c>
      <c r="F66" s="99">
        <f t="shared" si="10"/>
        <v>8713.7174999999952</v>
      </c>
      <c r="G66" s="99">
        <f t="shared" si="10"/>
        <v>4688.9799999999996</v>
      </c>
      <c r="H66" s="99">
        <f t="shared" si="10"/>
        <v>7415.8399999999965</v>
      </c>
    </row>
    <row r="67" spans="1:8" ht="17" customHeight="1" x14ac:dyDescent="0.2">
      <c r="A67" s="88"/>
      <c r="B67" s="88"/>
      <c r="C67" s="88"/>
    </row>
    <row r="68" spans="1:8" ht="17" customHeight="1" x14ac:dyDescent="0.2"/>
    <row r="69" spans="1:8" ht="17" customHeight="1" x14ac:dyDescent="0.2">
      <c r="A69" s="64"/>
      <c r="B69" s="64"/>
      <c r="C69" s="64"/>
      <c r="D69" s="89"/>
      <c r="E69" s="89"/>
      <c r="F69" s="89"/>
      <c r="G69" s="89"/>
      <c r="H69" s="89"/>
    </row>
    <row r="70" spans="1:8" ht="17" customHeight="1" x14ac:dyDescent="0.2">
      <c r="A70" s="64"/>
      <c r="B70" s="64"/>
      <c r="C70" s="64"/>
      <c r="D70" s="89"/>
      <c r="E70" s="89"/>
      <c r="F70" s="89"/>
      <c r="G70" s="89"/>
      <c r="H70" s="89"/>
    </row>
    <row r="71" spans="1:8" ht="17" customHeight="1" x14ac:dyDescent="0.2">
      <c r="A71" s="64"/>
      <c r="B71" s="64"/>
      <c r="C71" s="64"/>
      <c r="D71" s="89"/>
      <c r="E71" s="89"/>
      <c r="F71" s="89"/>
      <c r="G71" s="89"/>
      <c r="H71" s="89"/>
    </row>
    <row r="72" spans="1:8" ht="17" customHeight="1" x14ac:dyDescent="0.2">
      <c r="A72" s="57"/>
      <c r="B72" s="57"/>
      <c r="C72" s="57"/>
      <c r="D72" s="90"/>
      <c r="E72" s="90"/>
      <c r="F72" s="90"/>
      <c r="G72" s="90"/>
      <c r="H72" s="90"/>
    </row>
    <row r="73" spans="1:8" ht="17" customHeight="1" x14ac:dyDescent="0.2">
      <c r="A73" s="57"/>
      <c r="B73" s="57"/>
      <c r="C73" s="57"/>
      <c r="D73" s="90"/>
      <c r="E73" s="90"/>
      <c r="F73" s="90"/>
      <c r="G73" s="90"/>
      <c r="H73" s="90"/>
    </row>
    <row r="74" spans="1:8" ht="17" customHeight="1" x14ac:dyDescent="0.2">
      <c r="A74" s="91"/>
      <c r="B74" s="91"/>
      <c r="C74" s="91"/>
    </row>
    <row r="75" spans="1:8" ht="17" customHeight="1" x14ac:dyDescent="0.2">
      <c r="A75" s="64"/>
      <c r="B75" s="64"/>
      <c r="C75" s="64"/>
      <c r="D75" s="92"/>
      <c r="E75" s="92"/>
      <c r="F75" s="92"/>
      <c r="G75" s="92"/>
      <c r="H75" s="92"/>
    </row>
    <row r="76" spans="1:8" ht="17" customHeight="1" x14ac:dyDescent="0.2">
      <c r="A76" s="64"/>
      <c r="B76" s="64"/>
      <c r="C76" s="64"/>
      <c r="D76" s="92"/>
      <c r="E76" s="92"/>
      <c r="F76" s="92"/>
      <c r="G76" s="92"/>
      <c r="H76" s="92"/>
    </row>
    <row r="77" spans="1:8" ht="17" customHeight="1" x14ac:dyDescent="0.2">
      <c r="A77" s="64"/>
      <c r="B77" s="64"/>
      <c r="C77" s="64"/>
      <c r="D77" s="92"/>
      <c r="E77" s="92"/>
      <c r="F77" s="92"/>
      <c r="G77" s="92"/>
      <c r="H77" s="92"/>
    </row>
    <row r="78" spans="1:8" ht="17" customHeight="1" x14ac:dyDescent="0.2"/>
    <row r="79" spans="1:8" ht="17" customHeight="1" x14ac:dyDescent="0.2"/>
    <row r="80" spans="1:8" ht="17" customHeight="1" x14ac:dyDescent="0.2"/>
    <row r="81" spans="1:8" ht="17" customHeight="1" x14ac:dyDescent="0.2"/>
    <row r="82" spans="1:8" ht="41" customHeight="1" x14ac:dyDescent="0.2">
      <c r="A82" s="57"/>
      <c r="B82" s="57"/>
      <c r="C82" s="57"/>
      <c r="D82" s="93"/>
      <c r="E82" s="93"/>
      <c r="F82" s="93"/>
      <c r="G82" s="93"/>
      <c r="H82" s="93"/>
    </row>
    <row r="83" spans="1:8" ht="52" customHeight="1" x14ac:dyDescent="0.2">
      <c r="A83" s="94"/>
      <c r="B83" s="94"/>
      <c r="C83" s="94"/>
      <c r="D83" s="95"/>
      <c r="E83" s="95"/>
      <c r="F83" s="95"/>
      <c r="G83" s="95"/>
      <c r="H83" s="95"/>
    </row>
    <row r="84" spans="1:8" ht="20" customHeight="1" x14ac:dyDescent="0.2">
      <c r="A84" s="75"/>
      <c r="B84" s="75"/>
      <c r="C84" s="75"/>
    </row>
    <row r="85" spans="1:8" ht="40" customHeight="1" x14ac:dyDescent="0.2">
      <c r="A85" s="75"/>
      <c r="B85" s="75"/>
      <c r="C85" s="75"/>
    </row>
    <row r="86" spans="1:8" ht="20" customHeight="1" x14ac:dyDescent="0.2">
      <c r="A86" s="75"/>
      <c r="B86" s="75"/>
      <c r="C86" s="75"/>
      <c r="D86" s="96"/>
      <c r="E86" s="96"/>
      <c r="F86" s="96"/>
      <c r="G86" s="96"/>
      <c r="H86" s="96"/>
    </row>
    <row r="87" spans="1:8" ht="20" customHeight="1" x14ac:dyDescent="0.2">
      <c r="A87" s="75"/>
      <c r="B87" s="75"/>
      <c r="C87" s="75"/>
      <c r="D87" s="96"/>
      <c r="E87" s="96"/>
      <c r="F87" s="96"/>
      <c r="G87" s="96"/>
      <c r="H87" s="96"/>
    </row>
    <row r="88" spans="1:8" ht="20" customHeight="1" x14ac:dyDescent="0.2">
      <c r="A88" s="75"/>
      <c r="B88" s="75"/>
      <c r="C88" s="75"/>
      <c r="D88" s="96"/>
      <c r="E88" s="96"/>
      <c r="F88" s="96"/>
      <c r="G88" s="96"/>
      <c r="H88" s="96"/>
    </row>
    <row r="89" spans="1:8" ht="20" customHeight="1" x14ac:dyDescent="0.2">
      <c r="A89" s="75"/>
      <c r="B89" s="75"/>
      <c r="C89" s="75"/>
      <c r="D89" s="96"/>
      <c r="E89" s="96"/>
      <c r="F89" s="96"/>
      <c r="G89" s="96"/>
      <c r="H89" s="96"/>
    </row>
    <row r="90" spans="1:8" ht="20" customHeight="1" x14ac:dyDescent="0.2">
      <c r="A90" s="75"/>
      <c r="B90" s="75"/>
      <c r="C90" s="75"/>
      <c r="D90" s="96"/>
      <c r="E90" s="96"/>
      <c r="F90" s="96"/>
      <c r="G90" s="96"/>
      <c r="H90" s="96"/>
    </row>
    <row r="91" spans="1:8" ht="20" customHeight="1" x14ac:dyDescent="0.2">
      <c r="A91" s="75"/>
      <c r="B91" s="75"/>
      <c r="C91" s="75"/>
      <c r="D91" s="96"/>
      <c r="E91" s="96"/>
      <c r="F91" s="96"/>
      <c r="G91" s="96"/>
      <c r="H91" s="96"/>
    </row>
    <row r="92" spans="1:8" ht="20" customHeight="1" x14ac:dyDescent="0.2">
      <c r="A92" s="75"/>
      <c r="B92" s="75"/>
      <c r="C92" s="75"/>
      <c r="D92" s="96"/>
      <c r="E92" s="96"/>
      <c r="F92" s="96"/>
      <c r="G92" s="96"/>
      <c r="H92" s="96"/>
    </row>
    <row r="93" spans="1:8" ht="20" customHeight="1" x14ac:dyDescent="0.2">
      <c r="A93" s="75"/>
      <c r="B93" s="75"/>
      <c r="C93" s="75"/>
      <c r="D93" s="96"/>
      <c r="E93" s="96"/>
      <c r="F93" s="96"/>
      <c r="G93" s="96"/>
      <c r="H93" s="96"/>
    </row>
    <row r="94" spans="1:8" ht="20" customHeight="1" x14ac:dyDescent="0.2">
      <c r="A94" s="75"/>
      <c r="B94" s="75"/>
      <c r="C94" s="75"/>
      <c r="D94" s="96"/>
      <c r="E94" s="96"/>
      <c r="F94" s="96"/>
      <c r="G94" s="96"/>
      <c r="H94" s="96"/>
    </row>
    <row r="95" spans="1:8" ht="20" customHeight="1" x14ac:dyDescent="0.2">
      <c r="A95" s="75"/>
      <c r="B95" s="75"/>
      <c r="C95" s="75"/>
      <c r="D95" s="96"/>
      <c r="E95" s="96"/>
      <c r="F95" s="96"/>
      <c r="G95" s="96"/>
      <c r="H95" s="96"/>
    </row>
    <row r="96" spans="1:8" ht="20" customHeight="1" x14ac:dyDescent="0.2">
      <c r="A96" s="75"/>
      <c r="B96" s="75"/>
      <c r="C96" s="75"/>
      <c r="D96" s="96"/>
      <c r="E96" s="96"/>
      <c r="F96" s="96"/>
      <c r="G96" s="96"/>
      <c r="H96" s="96"/>
    </row>
    <row r="97" spans="1:8" ht="20" customHeight="1" x14ac:dyDescent="0.2">
      <c r="A97" s="75"/>
      <c r="B97" s="75"/>
      <c r="C97" s="75"/>
      <c r="D97" s="96"/>
      <c r="E97" s="96"/>
      <c r="F97" s="96"/>
      <c r="G97" s="96"/>
      <c r="H97" s="96"/>
    </row>
    <row r="98" spans="1:8" ht="20" customHeight="1" x14ac:dyDescent="0.2">
      <c r="A98" s="75"/>
      <c r="B98" s="75"/>
      <c r="C98" s="75"/>
      <c r="D98" s="96"/>
      <c r="E98" s="96"/>
      <c r="F98" s="96"/>
      <c r="G98" s="96"/>
      <c r="H98" s="96"/>
    </row>
    <row r="99" spans="1:8" ht="20" customHeight="1" x14ac:dyDescent="0.2">
      <c r="A99" s="75"/>
      <c r="B99" s="75"/>
      <c r="C99" s="75"/>
      <c r="D99" s="96"/>
      <c r="E99" s="96"/>
      <c r="F99" s="96"/>
      <c r="G99" s="96"/>
      <c r="H99" s="96"/>
    </row>
    <row r="100" spans="1:8" ht="20" customHeight="1" x14ac:dyDescent="0.2">
      <c r="A100" s="75"/>
      <c r="B100" s="75"/>
      <c r="C100" s="75"/>
      <c r="D100" s="96"/>
      <c r="E100" s="96"/>
      <c r="F100" s="96"/>
      <c r="G100" s="96"/>
      <c r="H100" s="96"/>
    </row>
    <row r="101" spans="1:8" ht="20" customHeight="1" x14ac:dyDescent="0.2">
      <c r="A101" s="75"/>
      <c r="B101" s="75"/>
      <c r="C101" s="75"/>
      <c r="D101" s="96"/>
      <c r="E101" s="96"/>
      <c r="F101" s="96"/>
      <c r="G101" s="96"/>
      <c r="H101" s="96"/>
    </row>
    <row r="102" spans="1:8" ht="20" customHeight="1" x14ac:dyDescent="0.2">
      <c r="A102" s="75"/>
      <c r="B102" s="75"/>
      <c r="C102" s="75"/>
      <c r="D102" s="96"/>
      <c r="E102" s="96"/>
      <c r="F102" s="96"/>
      <c r="G102" s="96"/>
      <c r="H102" s="96"/>
    </row>
    <row r="103" spans="1:8" ht="20" customHeight="1" x14ac:dyDescent="0.2">
      <c r="A103" s="75"/>
      <c r="B103" s="75"/>
      <c r="C103" s="75"/>
      <c r="D103" s="96"/>
      <c r="E103" s="96"/>
      <c r="F103" s="96"/>
      <c r="G103" s="96"/>
      <c r="H103" s="96"/>
    </row>
    <row r="104" spans="1:8" ht="20" customHeight="1" x14ac:dyDescent="0.2">
      <c r="A104" s="75"/>
      <c r="B104" s="75"/>
      <c r="C104" s="75"/>
      <c r="D104" s="96"/>
      <c r="E104" s="96"/>
      <c r="F104" s="96"/>
      <c r="G104" s="96"/>
      <c r="H104" s="96"/>
    </row>
    <row r="105" spans="1:8" ht="20" customHeight="1" x14ac:dyDescent="0.2">
      <c r="A105" s="75"/>
      <c r="B105" s="75"/>
      <c r="C105" s="75"/>
      <c r="D105" s="96"/>
      <c r="E105" s="96"/>
      <c r="F105" s="96"/>
      <c r="G105" s="96"/>
      <c r="H105" s="96"/>
    </row>
    <row r="106" spans="1:8" ht="37" customHeight="1" x14ac:dyDescent="0.2">
      <c r="A106" s="75"/>
      <c r="B106" s="75"/>
      <c r="C106" s="75"/>
      <c r="D106" s="96"/>
      <c r="E106" s="96"/>
      <c r="F106" s="96"/>
      <c r="G106" s="96"/>
      <c r="H106" s="96"/>
    </row>
    <row r="107" spans="1:8" ht="20" customHeight="1" x14ac:dyDescent="0.2">
      <c r="A107" s="75"/>
      <c r="B107" s="75"/>
      <c r="C107" s="75"/>
      <c r="D107" s="97"/>
      <c r="E107" s="97"/>
      <c r="F107" s="97"/>
      <c r="G107" s="97"/>
      <c r="H107" s="97"/>
    </row>
    <row r="108" spans="1:8" ht="20" customHeight="1" x14ac:dyDescent="0.2">
      <c r="A108" s="75"/>
      <c r="B108" s="75"/>
      <c r="C108" s="75"/>
      <c r="D108" s="97"/>
      <c r="E108" s="97"/>
      <c r="F108" s="97"/>
      <c r="G108" s="97"/>
      <c r="H108" s="97"/>
    </row>
    <row r="109" spans="1:8" ht="20" customHeight="1" x14ac:dyDescent="0.2">
      <c r="A109" s="75"/>
      <c r="B109" s="75"/>
      <c r="C109" s="75"/>
      <c r="D109" s="96"/>
      <c r="E109" s="96"/>
      <c r="F109" s="96"/>
      <c r="G109" s="96"/>
      <c r="H109" s="96"/>
    </row>
    <row r="110" spans="1:8" x14ac:dyDescent="0.2">
      <c r="A110" s="75"/>
      <c r="B110" s="75"/>
      <c r="C110" s="75"/>
      <c r="D110" s="96"/>
      <c r="E110" s="96"/>
      <c r="F110" s="96"/>
      <c r="G110" s="96"/>
      <c r="H110" s="96"/>
    </row>
    <row r="111" spans="1:8" x14ac:dyDescent="0.2">
      <c r="A111" s="75"/>
      <c r="B111" s="75"/>
      <c r="C111" s="75"/>
      <c r="D111" s="96"/>
      <c r="E111" s="96"/>
      <c r="F111" s="96"/>
      <c r="G111" s="96"/>
      <c r="H111" s="96"/>
    </row>
    <row r="112" spans="1:8" x14ac:dyDescent="0.2">
      <c r="A112" s="75"/>
      <c r="B112" s="75"/>
      <c r="C112" s="75"/>
    </row>
    <row r="113" spans="1:3" x14ac:dyDescent="0.2">
      <c r="A113" s="75"/>
      <c r="B113" s="75"/>
      <c r="C113" s="7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 Gala.2passes</vt:lpstr>
      <vt:lpstr>Honeycrisp.2passes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Charlton</dc:creator>
  <cp:lastModifiedBy>Gallardo, R Karina</cp:lastModifiedBy>
  <dcterms:created xsi:type="dcterms:W3CDTF">2021-04-02T20:51:17Z</dcterms:created>
  <dcterms:modified xsi:type="dcterms:W3CDTF">2026-01-20T22:22:01Z</dcterms:modified>
</cp:coreProperties>
</file>